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34668" yWindow="3192" windowWidth="30336" windowHeight="16428" tabRatio="922"/>
  </bookViews>
  <sheets>
    <sheet name="1a. Incremental Deployment-2018" sheetId="5" r:id="rId1"/>
    <sheet name="1b. Incremental Deployment-2019" sheetId="33" r:id="rId2"/>
    <sheet name="1c. Incremental Deployment-2020" sheetId="34" r:id="rId3"/>
    <sheet name="1d. Incremental Deployment-2021" sheetId="39" r:id="rId4"/>
    <sheet name="2. Feeder Deployment Cumulative" sheetId="16" r:id="rId5"/>
    <sheet name="3a. Feeder Status-2018" sheetId="2" r:id="rId6"/>
    <sheet name="3b. Feeder Status-2019" sheetId="41" r:id="rId7"/>
    <sheet name="3c. Feeder Status-2020" sheetId="42" r:id="rId8"/>
    <sheet name="3d. Feeder Status-2021" sheetId="40" r:id="rId9"/>
    <sheet name="4a. System Status-2018" sheetId="11" r:id="rId10"/>
    <sheet name="4b. System Status-2019" sheetId="44" r:id="rId11"/>
    <sheet name="4c. System Status-2020" sheetId="45" r:id="rId12"/>
    <sheet name="4d. System Status-2021" sheetId="43" r:id="rId13"/>
    <sheet name="5a. Spending- 2018 Report " sheetId="3" r:id="rId14"/>
    <sheet name="5b. Spending- 2019 Report" sheetId="22" r:id="rId15"/>
    <sheet name="5c. Spending- 2020 Report" sheetId="28" r:id="rId16"/>
    <sheet name="5d. Spending - 2021 Report" sheetId="29" r:id="rId17"/>
    <sheet name="5.e. Spending-Cumulative" sheetId="31" r:id="rId18"/>
    <sheet name="6a. Substation Information-2018" sheetId="10" r:id="rId19"/>
    <sheet name="6b. Substation Information-2019" sheetId="46" r:id="rId20"/>
    <sheet name="6c. Substation Information-2020" sheetId="47" r:id="rId21"/>
    <sheet name="6d. Substation Information-2021" sheetId="48" r:id="rId22"/>
    <sheet name="7. DMS Power Flow" sheetId="19" r:id="rId23"/>
    <sheet name="8. Unitil CMI" sheetId="17" r:id="rId24"/>
    <sheet name="9. Pre-Investment Baselines" sheetId="27" r:id="rId25"/>
  </sheets>
  <definedNames>
    <definedName name="_xlnm._FilterDatabase" localSheetId="0" hidden="1">'1a. Incremental Deployment-2018'!$B$7:$AC$66</definedName>
    <definedName name="_xlnm._FilterDatabase" localSheetId="1" hidden="1">'1b. Incremental Deployment-2019'!#REF!</definedName>
    <definedName name="_xlnm._FilterDatabase" localSheetId="2" hidden="1">'1c. Incremental Deployment-2020'!#REF!</definedName>
    <definedName name="_xlnm._FilterDatabase" localSheetId="3" hidden="1">'1d. Incremental Deployment-2021'!#REF!</definedName>
    <definedName name="_xlnm._FilterDatabase" localSheetId="4" hidden="1">'2. Feeder Deployment Cumulative'!#REF!</definedName>
    <definedName name="_xlnm._FilterDatabase" localSheetId="5" hidden="1">'3a. Feeder Status-2018'!#REF!</definedName>
    <definedName name="_xlnm._FilterDatabase" localSheetId="6" hidden="1">'3b. Feeder Status-2019'!#REF!</definedName>
    <definedName name="_xlnm._FilterDatabase" localSheetId="7" hidden="1">'3c. Feeder Status-2020'!#REF!</definedName>
    <definedName name="_xlnm._FilterDatabase" localSheetId="8" hidden="1">'3d. Feeder Status-2021'!#REF!</definedName>
    <definedName name="_xlnm._FilterDatabase" localSheetId="9" hidden="1">'4a. System Status-2018'!$B$14:$H$23</definedName>
    <definedName name="_xlnm._FilterDatabase" localSheetId="10" hidden="1">'4b. System Status-2019'!$B$14:$H$24</definedName>
    <definedName name="_xlnm._FilterDatabase" localSheetId="11" hidden="1">'4c. System Status-2020'!$B$14:$H$23</definedName>
    <definedName name="_xlnm._FilterDatabase" localSheetId="12" hidden="1">'4d. System Status-2021'!$B$14:$H$23</definedName>
    <definedName name="_xlnm._FilterDatabase" localSheetId="17" hidden="1">'5.e. Spending-Cumulative'!$B$8:$G$41</definedName>
    <definedName name="_xlnm._FilterDatabase" localSheetId="13" hidden="1">'5a. Spending- 2018 Report '!$B$7:$F$28</definedName>
    <definedName name="_xlnm._FilterDatabase" localSheetId="14" hidden="1">'5b. Spending- 2019 Report'!$B$8:$L$29</definedName>
    <definedName name="_xlnm._FilterDatabase" localSheetId="15" hidden="1">'5c. Spending- 2020 Report'!$B$8:$L$29</definedName>
    <definedName name="_xlnm._FilterDatabase" localSheetId="16" hidden="1">'5d. Spending - 2021 Report'!$B$8:$L$41</definedName>
    <definedName name="_xlnm._FilterDatabase" localSheetId="18" hidden="1">'6a. Substation Information-2018'!$B$6:$I$6</definedName>
    <definedName name="_xlnm._FilterDatabase" localSheetId="19" hidden="1">'6b. Substation Information-2019'!$B$6:$I$6</definedName>
    <definedName name="_xlnm._FilterDatabase" localSheetId="20" hidden="1">'6c. Substation Information-2020'!$B$6:$I$6</definedName>
    <definedName name="_xlnm._FilterDatabase" localSheetId="21" hidden="1">'6d. Substation Information-2021'!$B$6:$I$6</definedName>
    <definedName name="_xlnm._FilterDatabase" localSheetId="24" hidden="1">'9. Pre-Investment Baselines'!$B$8:$AK$67</definedName>
    <definedName name="_ftn1" localSheetId="5">'3a. Feeder Status-2018'!#REF!</definedName>
    <definedName name="_ftn1" localSheetId="6">'3b. Feeder Status-2019'!#REF!</definedName>
    <definedName name="_ftn1" localSheetId="7">'3c. Feeder Status-2020'!#REF!</definedName>
    <definedName name="_ftn1" localSheetId="8">'3d. Feeder Status-2021'!#REF!</definedName>
    <definedName name="_ftn1" localSheetId="24">'9. Pre-Investment Baselines'!#REF!</definedName>
    <definedName name="_ftnref1" localSheetId="5">'3a. Feeder Status-2018'!#REF!</definedName>
    <definedName name="_ftnref1" localSheetId="6">'3b. Feeder Status-2019'!#REF!</definedName>
    <definedName name="_ftnref1" localSheetId="7">'3c. Feeder Status-2020'!#REF!</definedName>
    <definedName name="_ftnref1" localSheetId="8">'3d. Feeder Status-2021'!#REF!</definedName>
    <definedName name="_ftnref1" localSheetId="24">'9. Pre-Investment Baselines'!#REF!</definedName>
    <definedName name="_xlnm.Print_Area" localSheetId="5">'3a. Feeder Status-2018'!$B$1:$CF$96</definedName>
    <definedName name="_xlnm.Print_Area" localSheetId="6">'3b. Feeder Status-2019'!$B$1:$CF$96</definedName>
    <definedName name="_xlnm.Print_Area" localSheetId="7">'3c. Feeder Status-2020'!$B$1:$CF$95</definedName>
    <definedName name="_xlnm.Print_Area" localSheetId="8">'3d. Feeder Status-2021'!$B$1:$CF$93</definedName>
    <definedName name="_xlnm.Print_Area" localSheetId="9">'4a. System Status-2018'!$A$1:$Q$28</definedName>
    <definedName name="_xlnm.Print_Area" localSheetId="10">'4b. System Status-2019'!$A$1:$Q$29</definedName>
    <definedName name="_xlnm.Print_Area" localSheetId="11">'4c. System Status-2020'!$A$1:$Q$28</definedName>
    <definedName name="_xlnm.Print_Area" localSheetId="12">'4d. System Status-2021'!$A$1:$Q$28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4" i="31" l="1"/>
  <c r="F104" i="31"/>
  <c r="E104" i="31"/>
  <c r="D104" i="31"/>
  <c r="G101" i="31"/>
  <c r="F101" i="31"/>
  <c r="E101" i="31"/>
  <c r="D101" i="31"/>
  <c r="G98" i="31"/>
  <c r="F98" i="31"/>
  <c r="E98" i="31"/>
  <c r="D98" i="31"/>
  <c r="G95" i="31"/>
  <c r="F95" i="31"/>
  <c r="E95" i="31"/>
  <c r="D95" i="31"/>
  <c r="G92" i="31"/>
  <c r="F92" i="31"/>
  <c r="E92" i="31"/>
  <c r="D92" i="31"/>
  <c r="G89" i="31"/>
  <c r="F89" i="31"/>
  <c r="E89" i="31"/>
  <c r="D89" i="31"/>
  <c r="G86" i="31"/>
  <c r="F86" i="31"/>
  <c r="E86" i="31"/>
  <c r="D86" i="31"/>
  <c r="G83" i="31"/>
  <c r="F83" i="31"/>
  <c r="E83" i="31"/>
  <c r="D83" i="31"/>
  <c r="G80" i="31"/>
  <c r="G58" i="31"/>
  <c r="F58" i="31"/>
  <c r="E58" i="31"/>
  <c r="D58" i="31"/>
  <c r="G70" i="31" l="1"/>
  <c r="F70" i="31"/>
  <c r="E70" i="31"/>
  <c r="D70" i="31"/>
  <c r="G67" i="31"/>
  <c r="F67" i="31"/>
  <c r="E67" i="31"/>
  <c r="D67" i="31"/>
  <c r="G64" i="31"/>
  <c r="D72" i="31"/>
  <c r="D71" i="31"/>
  <c r="D73" i="31" s="1"/>
  <c r="F64" i="31"/>
  <c r="E64" i="31"/>
  <c r="D64" i="31"/>
  <c r="D55" i="31"/>
  <c r="G52" i="31"/>
  <c r="F52" i="31"/>
  <c r="E52" i="31"/>
  <c r="D52" i="31"/>
  <c r="G49" i="31"/>
  <c r="F49" i="31"/>
  <c r="E49" i="31"/>
  <c r="D49" i="31"/>
  <c r="G71" i="31" l="1"/>
  <c r="G41" i="31"/>
  <c r="F41" i="31"/>
  <c r="D41" i="31"/>
  <c r="E41" i="31"/>
  <c r="H35" i="31"/>
  <c r="I35" i="29"/>
  <c r="G120" i="31" l="1"/>
  <c r="F120" i="31"/>
  <c r="E120" i="31"/>
  <c r="H103" i="31"/>
  <c r="G106" i="31"/>
  <c r="F106" i="31"/>
  <c r="G105" i="31"/>
  <c r="F105" i="31"/>
  <c r="E106" i="31"/>
  <c r="E105" i="31"/>
  <c r="F72" i="31"/>
  <c r="F71" i="31"/>
  <c r="E72" i="31"/>
  <c r="E71" i="31"/>
  <c r="F55" i="31"/>
  <c r="E55" i="31"/>
  <c r="H25" i="31"/>
  <c r="H24" i="31"/>
  <c r="H22" i="31"/>
  <c r="F107" i="31" l="1"/>
  <c r="G107" i="31"/>
  <c r="E73" i="31"/>
  <c r="F73" i="31"/>
  <c r="Z70" i="40"/>
  <c r="Z69" i="40"/>
  <c r="Z68" i="40"/>
  <c r="Z67" i="40"/>
  <c r="Z66" i="40"/>
  <c r="Z65" i="40"/>
  <c r="Z64" i="40"/>
  <c r="Z63" i="40"/>
  <c r="Z62" i="40"/>
  <c r="Z61" i="40"/>
  <c r="Z60" i="40"/>
  <c r="Z59" i="40"/>
  <c r="Z58" i="40"/>
  <c r="Z57" i="40"/>
  <c r="Z56" i="40"/>
  <c r="Z55" i="40"/>
  <c r="Z54" i="40"/>
  <c r="Z53" i="40"/>
  <c r="Z52" i="40"/>
  <c r="Z51" i="40"/>
  <c r="Z50" i="40"/>
  <c r="Z49" i="40"/>
  <c r="Z48" i="40"/>
  <c r="Z47" i="40"/>
  <c r="Z46" i="40"/>
  <c r="Z45" i="40"/>
  <c r="Z44" i="40"/>
  <c r="Z43" i="40"/>
  <c r="Z42" i="40"/>
  <c r="Z41" i="40"/>
  <c r="Z40" i="40"/>
  <c r="Z39" i="40"/>
  <c r="Z38" i="40"/>
  <c r="Z37" i="40"/>
  <c r="Z36" i="40"/>
  <c r="Z35" i="40"/>
  <c r="Z34" i="40"/>
  <c r="Z33" i="40"/>
  <c r="Z32" i="40"/>
  <c r="Z31" i="40"/>
  <c r="Z30" i="40"/>
  <c r="Z29" i="40"/>
  <c r="Z28" i="40"/>
  <c r="Z27" i="40"/>
  <c r="Z26" i="40"/>
  <c r="Z25" i="40"/>
  <c r="Z23" i="40"/>
  <c r="Z22" i="40"/>
  <c r="Z21" i="40"/>
  <c r="Z20" i="40"/>
  <c r="Z19" i="40"/>
  <c r="Z18" i="40"/>
  <c r="Z17" i="40"/>
  <c r="Z16" i="40"/>
  <c r="Z15" i="40"/>
  <c r="AU68" i="40" l="1"/>
  <c r="AU65" i="40"/>
  <c r="AU58" i="40"/>
  <c r="AU55" i="40"/>
  <c r="AU53" i="40"/>
  <c r="AU49" i="40"/>
  <c r="AU46" i="40"/>
  <c r="AU42" i="40"/>
  <c r="AU39" i="40"/>
  <c r="AU32" i="40"/>
  <c r="AU30" i="40"/>
  <c r="AU28" i="40"/>
  <c r="AU23" i="40"/>
  <c r="AU19" i="40"/>
  <c r="AS68" i="40"/>
  <c r="AS65" i="40"/>
  <c r="AS58" i="40"/>
  <c r="AS55" i="40"/>
  <c r="AS53" i="40"/>
  <c r="AS49" i="40"/>
  <c r="AS46" i="40"/>
  <c r="AS42" i="40"/>
  <c r="AS39" i="40"/>
  <c r="AS32" i="40"/>
  <c r="AS30" i="40"/>
  <c r="AS28" i="40"/>
  <c r="AS23" i="40"/>
  <c r="AS19" i="40"/>
  <c r="H21" i="43" l="1"/>
  <c r="G22" i="43" s="1"/>
  <c r="H19" i="43"/>
  <c r="H20" i="43" s="1"/>
  <c r="H18" i="43"/>
  <c r="G18" i="43"/>
  <c r="F18" i="43"/>
  <c r="H16" i="43"/>
  <c r="G16" i="43"/>
  <c r="F16" i="43"/>
  <c r="G54" i="31"/>
  <c r="F20" i="43" l="1"/>
  <c r="G72" i="31"/>
  <c r="G73" i="31" s="1"/>
  <c r="G55" i="31"/>
  <c r="F22" i="43"/>
  <c r="H22" i="43"/>
  <c r="G20" i="43"/>
  <c r="E21" i="43"/>
  <c r="E22" i="43" l="1"/>
  <c r="D22" i="43"/>
  <c r="C22" i="43"/>
  <c r="I20" i="10" l="1"/>
  <c r="H20" i="10"/>
  <c r="G20" i="10"/>
  <c r="F20" i="10"/>
  <c r="A20" i="10"/>
  <c r="A19" i="10"/>
  <c r="A18" i="10"/>
  <c r="A17" i="10"/>
  <c r="A16" i="10"/>
  <c r="A15" i="10"/>
  <c r="A14" i="10"/>
  <c r="A13" i="10"/>
  <c r="A12" i="10"/>
  <c r="A11" i="10"/>
  <c r="A10" i="10"/>
  <c r="A9" i="10"/>
  <c r="A8" i="10"/>
  <c r="A7" i="10"/>
  <c r="H22" i="11"/>
  <c r="G22" i="11"/>
  <c r="F22" i="11"/>
  <c r="E22" i="11"/>
  <c r="D22" i="11"/>
  <c r="C22" i="11"/>
  <c r="A22" i="11"/>
  <c r="A21" i="11"/>
  <c r="H20" i="11"/>
  <c r="G20" i="11"/>
  <c r="F20" i="11"/>
  <c r="E20" i="11"/>
  <c r="D20" i="11"/>
  <c r="C20" i="11"/>
  <c r="A20" i="11"/>
  <c r="A19" i="11"/>
  <c r="H18" i="11"/>
  <c r="G18" i="11"/>
  <c r="F18" i="11"/>
  <c r="E18" i="11"/>
  <c r="D18" i="11"/>
  <c r="C18" i="11"/>
  <c r="A18" i="11"/>
  <c r="A17" i="11"/>
  <c r="H16" i="11"/>
  <c r="G16" i="11"/>
  <c r="F16" i="11"/>
  <c r="E16" i="11"/>
  <c r="D16" i="11"/>
  <c r="C16" i="11"/>
  <c r="A16" i="11"/>
  <c r="A15" i="11"/>
  <c r="CL72" i="40"/>
  <c r="CK72" i="40"/>
  <c r="CJ72" i="40"/>
  <c r="CI72" i="40"/>
  <c r="CH72" i="40"/>
  <c r="BW72" i="40"/>
  <c r="BV72" i="40"/>
  <c r="BP72" i="40"/>
  <c r="BO72" i="40"/>
  <c r="BN72" i="40"/>
  <c r="BK72" i="40"/>
  <c r="BI72" i="40"/>
  <c r="BG72" i="40"/>
  <c r="BD72" i="40"/>
  <c r="BC72" i="40"/>
  <c r="BB72" i="40"/>
  <c r="BA72" i="40"/>
  <c r="AY72" i="40"/>
  <c r="AX72" i="40"/>
  <c r="AI72" i="40"/>
  <c r="AG72" i="40"/>
  <c r="AE72" i="40"/>
  <c r="Z72" i="40"/>
  <c r="Y72" i="40"/>
  <c r="W72" i="40"/>
  <c r="U72" i="40"/>
  <c r="S72" i="40"/>
  <c r="BJ70" i="40"/>
  <c r="BH70" i="40"/>
  <c r="BF70" i="40"/>
  <c r="AT70" i="40"/>
  <c r="AR70" i="40"/>
  <c r="AP70" i="40"/>
  <c r="AN70" i="40"/>
  <c r="AK70" i="40"/>
  <c r="AM70" i="40" s="1"/>
  <c r="AJ70" i="40"/>
  <c r="AU70" i="40" s="1"/>
  <c r="AH70" i="40"/>
  <c r="AS70" i="40" s="1"/>
  <c r="AF70" i="40"/>
  <c r="AQ70" i="40" s="1"/>
  <c r="AD70" i="40"/>
  <c r="AA70" i="40"/>
  <c r="X70" i="40"/>
  <c r="V70" i="40"/>
  <c r="T70" i="40"/>
  <c r="A70" i="40"/>
  <c r="BJ69" i="40"/>
  <c r="BH69" i="40"/>
  <c r="BF69" i="40"/>
  <c r="AT69" i="40"/>
  <c r="AR69" i="40"/>
  <c r="AP69" i="40"/>
  <c r="AN69" i="40"/>
  <c r="AK69" i="40"/>
  <c r="AM69" i="40" s="1"/>
  <c r="AJ69" i="40"/>
  <c r="AU69" i="40" s="1"/>
  <c r="AH69" i="40"/>
  <c r="AS69" i="40" s="1"/>
  <c r="AF69" i="40"/>
  <c r="AQ69" i="40" s="1"/>
  <c r="AD69" i="40"/>
  <c r="AO69" i="40" s="1"/>
  <c r="AA69" i="40"/>
  <c r="X69" i="40"/>
  <c r="V69" i="40"/>
  <c r="T69" i="40"/>
  <c r="A69" i="40"/>
  <c r="A68" i="40"/>
  <c r="BJ67" i="40"/>
  <c r="BH67" i="40"/>
  <c r="BF67" i="40"/>
  <c r="AT67" i="40"/>
  <c r="AR67" i="40"/>
  <c r="AP67" i="40"/>
  <c r="AN67" i="40"/>
  <c r="AK67" i="40"/>
  <c r="AM67" i="40" s="1"/>
  <c r="AJ67" i="40"/>
  <c r="AU67" i="40" s="1"/>
  <c r="AH67" i="40"/>
  <c r="AS67" i="40" s="1"/>
  <c r="AF67" i="40"/>
  <c r="AD67" i="40"/>
  <c r="AO67" i="40" s="1"/>
  <c r="AA67" i="40"/>
  <c r="X67" i="40"/>
  <c r="V67" i="40"/>
  <c r="T67" i="40"/>
  <c r="A67" i="40"/>
  <c r="BJ66" i="40"/>
  <c r="BH66" i="40"/>
  <c r="BF66" i="40"/>
  <c r="AT66" i="40"/>
  <c r="AR66" i="40"/>
  <c r="AP66" i="40"/>
  <c r="AN66" i="40"/>
  <c r="AK66" i="40"/>
  <c r="AM66" i="40" s="1"/>
  <c r="AJ66" i="40"/>
  <c r="AU66" i="40" s="1"/>
  <c r="AH66" i="40"/>
  <c r="AS66" i="40" s="1"/>
  <c r="AF66" i="40"/>
  <c r="AQ66" i="40" s="1"/>
  <c r="AD66" i="40"/>
  <c r="AO66" i="40" s="1"/>
  <c r="AA66" i="40"/>
  <c r="X66" i="40"/>
  <c r="V66" i="40"/>
  <c r="T66" i="40"/>
  <c r="A66" i="40"/>
  <c r="A65" i="40"/>
  <c r="BJ64" i="40"/>
  <c r="BH64" i="40"/>
  <c r="BF64" i="40"/>
  <c r="AT64" i="40"/>
  <c r="AR64" i="40"/>
  <c r="AP64" i="40"/>
  <c r="AN64" i="40"/>
  <c r="AK64" i="40"/>
  <c r="AM64" i="40" s="1"/>
  <c r="AJ64" i="40"/>
  <c r="AU64" i="40" s="1"/>
  <c r="AH64" i="40"/>
  <c r="AS64" i="40" s="1"/>
  <c r="AF64" i="40"/>
  <c r="AQ64" i="40" s="1"/>
  <c r="AD64" i="40"/>
  <c r="AO64" i="40" s="1"/>
  <c r="AA64" i="40"/>
  <c r="X64" i="40"/>
  <c r="V64" i="40"/>
  <c r="T64" i="40"/>
  <c r="A64" i="40"/>
  <c r="BJ63" i="40"/>
  <c r="BH63" i="40"/>
  <c r="BF63" i="40"/>
  <c r="AT63" i="40"/>
  <c r="AR63" i="40"/>
  <c r="AP63" i="40"/>
  <c r="AN63" i="40"/>
  <c r="AK63" i="40"/>
  <c r="AM63" i="40" s="1"/>
  <c r="AJ63" i="40"/>
  <c r="AU63" i="40" s="1"/>
  <c r="AH63" i="40"/>
  <c r="AS63" i="40" s="1"/>
  <c r="AF63" i="40"/>
  <c r="AQ63" i="40" s="1"/>
  <c r="AD63" i="40"/>
  <c r="AO63" i="40" s="1"/>
  <c r="AA63" i="40"/>
  <c r="X63" i="40"/>
  <c r="V63" i="40"/>
  <c r="T63" i="40"/>
  <c r="A63" i="40"/>
  <c r="BJ62" i="40"/>
  <c r="BH62" i="40"/>
  <c r="BF62" i="40"/>
  <c r="AT62" i="40"/>
  <c r="AR62" i="40"/>
  <c r="AP62" i="40"/>
  <c r="AN62" i="40"/>
  <c r="AK62" i="40"/>
  <c r="AM62" i="40" s="1"/>
  <c r="AJ62" i="40"/>
  <c r="AU62" i="40" s="1"/>
  <c r="AH62" i="40"/>
  <c r="AS62" i="40" s="1"/>
  <c r="AF62" i="40"/>
  <c r="AQ62" i="40" s="1"/>
  <c r="AD62" i="40"/>
  <c r="AA62" i="40"/>
  <c r="X62" i="40"/>
  <c r="V62" i="40"/>
  <c r="T62" i="40"/>
  <c r="A62" i="40"/>
  <c r="BJ61" i="40"/>
  <c r="BH61" i="40"/>
  <c r="BF61" i="40"/>
  <c r="AT61" i="40"/>
  <c r="AR61" i="40"/>
  <c r="AP61" i="40"/>
  <c r="AN61" i="40"/>
  <c r="AK61" i="40"/>
  <c r="AM61" i="40" s="1"/>
  <c r="AJ61" i="40"/>
  <c r="AU61" i="40" s="1"/>
  <c r="AH61" i="40"/>
  <c r="AS61" i="40" s="1"/>
  <c r="AF61" i="40"/>
  <c r="AQ61" i="40" s="1"/>
  <c r="AD61" i="40"/>
  <c r="AA61" i="40"/>
  <c r="X61" i="40"/>
  <c r="V61" i="40"/>
  <c r="T61" i="40"/>
  <c r="A61" i="40"/>
  <c r="BJ60" i="40"/>
  <c r="BH60" i="40"/>
  <c r="BF60" i="40"/>
  <c r="AT60" i="40"/>
  <c r="AR60" i="40"/>
  <c r="AP60" i="40"/>
  <c r="AN60" i="40"/>
  <c r="AK60" i="40"/>
  <c r="AM60" i="40" s="1"/>
  <c r="AJ60" i="40"/>
  <c r="AU60" i="40" s="1"/>
  <c r="AH60" i="40"/>
  <c r="AS60" i="40" s="1"/>
  <c r="AF60" i="40"/>
  <c r="AQ60" i="40" s="1"/>
  <c r="AD60" i="40"/>
  <c r="AA60" i="40"/>
  <c r="X60" i="40"/>
  <c r="V60" i="40"/>
  <c r="T60" i="40"/>
  <c r="A60" i="40"/>
  <c r="BJ59" i="40"/>
  <c r="BH59" i="40"/>
  <c r="BF59" i="40"/>
  <c r="AT59" i="40"/>
  <c r="AR59" i="40"/>
  <c r="AP59" i="40"/>
  <c r="AN59" i="40"/>
  <c r="AK59" i="40"/>
  <c r="AM59" i="40" s="1"/>
  <c r="AJ59" i="40"/>
  <c r="AU59" i="40" s="1"/>
  <c r="AH59" i="40"/>
  <c r="AS59" i="40" s="1"/>
  <c r="AF59" i="40"/>
  <c r="AQ59" i="40" s="1"/>
  <c r="AD59" i="40"/>
  <c r="AO59" i="40" s="1"/>
  <c r="AA59" i="40"/>
  <c r="X59" i="40"/>
  <c r="V59" i="40"/>
  <c r="T59" i="40"/>
  <c r="A59" i="40"/>
  <c r="A58" i="40"/>
  <c r="BJ57" i="40"/>
  <c r="BH57" i="40"/>
  <c r="BF57" i="40"/>
  <c r="AT57" i="40"/>
  <c r="AR57" i="40"/>
  <c r="AP57" i="40"/>
  <c r="AN57" i="40"/>
  <c r="AK57" i="40"/>
  <c r="AM57" i="40" s="1"/>
  <c r="AJ57" i="40"/>
  <c r="AU57" i="40" s="1"/>
  <c r="AH57" i="40"/>
  <c r="AS57" i="40" s="1"/>
  <c r="AF57" i="40"/>
  <c r="AQ57" i="40" s="1"/>
  <c r="AD57" i="40"/>
  <c r="AO57" i="40" s="1"/>
  <c r="AA57" i="40"/>
  <c r="X57" i="40"/>
  <c r="V57" i="40"/>
  <c r="T57" i="40"/>
  <c r="A57" i="40"/>
  <c r="BJ56" i="40"/>
  <c r="BH56" i="40"/>
  <c r="BF56" i="40"/>
  <c r="AT56" i="40"/>
  <c r="AR56" i="40"/>
  <c r="AP56" i="40"/>
  <c r="AN56" i="40"/>
  <c r="AK56" i="40"/>
  <c r="AM56" i="40" s="1"/>
  <c r="AJ56" i="40"/>
  <c r="AU56" i="40" s="1"/>
  <c r="AH56" i="40"/>
  <c r="AS56" i="40" s="1"/>
  <c r="AF56" i="40"/>
  <c r="AQ56" i="40" s="1"/>
  <c r="AD56" i="40"/>
  <c r="AO56" i="40" s="1"/>
  <c r="AA56" i="40"/>
  <c r="X56" i="40"/>
  <c r="V56" i="40"/>
  <c r="T56" i="40"/>
  <c r="A56" i="40"/>
  <c r="A55" i="40"/>
  <c r="BJ54" i="40"/>
  <c r="BH54" i="40"/>
  <c r="BF54" i="40"/>
  <c r="AT54" i="40"/>
  <c r="AR54" i="40"/>
  <c r="AP54" i="40"/>
  <c r="AN54" i="40"/>
  <c r="AK54" i="40"/>
  <c r="AM54" i="40" s="1"/>
  <c r="AJ54" i="40"/>
  <c r="AU54" i="40" s="1"/>
  <c r="AH54" i="40"/>
  <c r="AS54" i="40" s="1"/>
  <c r="AF54" i="40"/>
  <c r="AQ54" i="40" s="1"/>
  <c r="AD54" i="40"/>
  <c r="AA54" i="40"/>
  <c r="X54" i="40"/>
  <c r="V54" i="40"/>
  <c r="T54" i="40"/>
  <c r="A54" i="40"/>
  <c r="A53" i="40"/>
  <c r="BJ52" i="40"/>
  <c r="BH52" i="40"/>
  <c r="BF52" i="40"/>
  <c r="AT52" i="40"/>
  <c r="AR52" i="40"/>
  <c r="AP52" i="40"/>
  <c r="AN52" i="40"/>
  <c r="AK52" i="40"/>
  <c r="AM52" i="40" s="1"/>
  <c r="AJ52" i="40"/>
  <c r="AU52" i="40" s="1"/>
  <c r="AH52" i="40"/>
  <c r="AS52" i="40" s="1"/>
  <c r="AF52" i="40"/>
  <c r="AQ52" i="40" s="1"/>
  <c r="AD52" i="40"/>
  <c r="AA52" i="40"/>
  <c r="X52" i="40"/>
  <c r="V52" i="40"/>
  <c r="T52" i="40"/>
  <c r="A52" i="40"/>
  <c r="BJ51" i="40"/>
  <c r="BH51" i="40"/>
  <c r="BF51" i="40"/>
  <c r="AT51" i="40"/>
  <c r="AR51" i="40"/>
  <c r="AP51" i="40"/>
  <c r="AN51" i="40"/>
  <c r="AK51" i="40"/>
  <c r="AM51" i="40" s="1"/>
  <c r="AJ51" i="40"/>
  <c r="AU51" i="40" s="1"/>
  <c r="AH51" i="40"/>
  <c r="AS51" i="40" s="1"/>
  <c r="AF51" i="40"/>
  <c r="AQ51" i="40" s="1"/>
  <c r="AD51" i="40"/>
  <c r="AO51" i="40" s="1"/>
  <c r="AA51" i="40"/>
  <c r="X51" i="40"/>
  <c r="V51" i="40"/>
  <c r="T51" i="40"/>
  <c r="A51" i="40"/>
  <c r="BJ50" i="40"/>
  <c r="BH50" i="40"/>
  <c r="BF50" i="40"/>
  <c r="AT50" i="40"/>
  <c r="AR50" i="40"/>
  <c r="AP50" i="40"/>
  <c r="AN50" i="40"/>
  <c r="AK50" i="40"/>
  <c r="AM50" i="40" s="1"/>
  <c r="AJ50" i="40"/>
  <c r="AU50" i="40" s="1"/>
  <c r="AH50" i="40"/>
  <c r="AS50" i="40" s="1"/>
  <c r="AF50" i="40"/>
  <c r="AQ50" i="40" s="1"/>
  <c r="AD50" i="40"/>
  <c r="AO50" i="40" s="1"/>
  <c r="AA50" i="40"/>
  <c r="X50" i="40"/>
  <c r="V50" i="40"/>
  <c r="T50" i="40"/>
  <c r="A50" i="40"/>
  <c r="A49" i="40"/>
  <c r="BJ48" i="40"/>
  <c r="BH48" i="40"/>
  <c r="BF48" i="40"/>
  <c r="AT48" i="40"/>
  <c r="AR48" i="40"/>
  <c r="AP48" i="40"/>
  <c r="AN48" i="40"/>
  <c r="AK48" i="40"/>
  <c r="AM48" i="40" s="1"/>
  <c r="AJ48" i="40"/>
  <c r="AU48" i="40" s="1"/>
  <c r="AH48" i="40"/>
  <c r="AS48" i="40" s="1"/>
  <c r="AF48" i="40"/>
  <c r="AQ48" i="40" s="1"/>
  <c r="AD48" i="40"/>
  <c r="AO48" i="40" s="1"/>
  <c r="AA48" i="40"/>
  <c r="X48" i="40"/>
  <c r="V48" i="40"/>
  <c r="T48" i="40"/>
  <c r="A48" i="40"/>
  <c r="BJ47" i="40"/>
  <c r="BH47" i="40"/>
  <c r="BF47" i="40"/>
  <c r="AT47" i="40"/>
  <c r="AR47" i="40"/>
  <c r="AP47" i="40"/>
  <c r="AN47" i="40"/>
  <c r="AK47" i="40"/>
  <c r="AM47" i="40" s="1"/>
  <c r="AJ47" i="40"/>
  <c r="AU47" i="40" s="1"/>
  <c r="AH47" i="40"/>
  <c r="AS47" i="40" s="1"/>
  <c r="AF47" i="40"/>
  <c r="AQ47" i="40" s="1"/>
  <c r="AD47" i="40"/>
  <c r="AO47" i="40" s="1"/>
  <c r="AA47" i="40"/>
  <c r="X47" i="40"/>
  <c r="V47" i="40"/>
  <c r="T47" i="40"/>
  <c r="A47" i="40"/>
  <c r="A46" i="40"/>
  <c r="BJ45" i="40"/>
  <c r="BH45" i="40"/>
  <c r="BF45" i="40"/>
  <c r="AT45" i="40"/>
  <c r="AR45" i="40"/>
  <c r="AP45" i="40"/>
  <c r="AJ45" i="40"/>
  <c r="AU45" i="40" s="1"/>
  <c r="AH45" i="40"/>
  <c r="AS45" i="40" s="1"/>
  <c r="AF45" i="40"/>
  <c r="AQ45" i="40" s="1"/>
  <c r="AA45" i="40"/>
  <c r="AC45" i="40" s="1"/>
  <c r="AK45" i="40" s="1"/>
  <c r="AM45" i="40" s="1"/>
  <c r="X45" i="40"/>
  <c r="V45" i="40"/>
  <c r="T45" i="40"/>
  <c r="A45" i="40"/>
  <c r="BJ44" i="40"/>
  <c r="BH44" i="40"/>
  <c r="BF44" i="40"/>
  <c r="AT44" i="40"/>
  <c r="AR44" i="40"/>
  <c r="AP44" i="40"/>
  <c r="AN44" i="40"/>
  <c r="AK44" i="40"/>
  <c r="AM44" i="40" s="1"/>
  <c r="AJ44" i="40"/>
  <c r="AU44" i="40" s="1"/>
  <c r="AH44" i="40"/>
  <c r="AS44" i="40" s="1"/>
  <c r="AF44" i="40"/>
  <c r="AD44" i="40"/>
  <c r="AO44" i="40" s="1"/>
  <c r="AA44" i="40"/>
  <c r="X44" i="40"/>
  <c r="V44" i="40"/>
  <c r="T44" i="40"/>
  <c r="A44" i="40"/>
  <c r="BJ43" i="40"/>
  <c r="BH43" i="40"/>
  <c r="BF43" i="40"/>
  <c r="AT43" i="40"/>
  <c r="AR43" i="40"/>
  <c r="AP43" i="40"/>
  <c r="AN43" i="40"/>
  <c r="AK43" i="40"/>
  <c r="AM43" i="40" s="1"/>
  <c r="AJ43" i="40"/>
  <c r="AU43" i="40" s="1"/>
  <c r="AH43" i="40"/>
  <c r="AS43" i="40" s="1"/>
  <c r="AF43" i="40"/>
  <c r="AQ43" i="40" s="1"/>
  <c r="AD43" i="40"/>
  <c r="AO43" i="40" s="1"/>
  <c r="AA43" i="40"/>
  <c r="X43" i="40"/>
  <c r="V43" i="40"/>
  <c r="T43" i="40"/>
  <c r="A43" i="40"/>
  <c r="A42" i="40"/>
  <c r="BJ41" i="40"/>
  <c r="BH41" i="40"/>
  <c r="BF41" i="40"/>
  <c r="AT41" i="40"/>
  <c r="AR41" i="40"/>
  <c r="AP41" i="40"/>
  <c r="AJ41" i="40"/>
  <c r="AU41" i="40" s="1"/>
  <c r="AH41" i="40"/>
  <c r="AS41" i="40" s="1"/>
  <c r="AF41" i="40"/>
  <c r="AQ41" i="40" s="1"/>
  <c r="AA41" i="40"/>
  <c r="AC41" i="40" s="1"/>
  <c r="X41" i="40"/>
  <c r="V41" i="40"/>
  <c r="T41" i="40"/>
  <c r="A41" i="40"/>
  <c r="BJ40" i="40"/>
  <c r="BH40" i="40"/>
  <c r="BF40" i="40"/>
  <c r="AT40" i="40"/>
  <c r="AR40" i="40"/>
  <c r="AP40" i="40"/>
  <c r="AJ40" i="40"/>
  <c r="AU40" i="40" s="1"/>
  <c r="AH40" i="40"/>
  <c r="AS40" i="40" s="1"/>
  <c r="AF40" i="40"/>
  <c r="AQ40" i="40" s="1"/>
  <c r="AA40" i="40"/>
  <c r="AC40" i="40" s="1"/>
  <c r="AK40" i="40" s="1"/>
  <c r="AM40" i="40" s="1"/>
  <c r="X40" i="40"/>
  <c r="V40" i="40"/>
  <c r="T40" i="40"/>
  <c r="A40" i="40"/>
  <c r="BJ39" i="40"/>
  <c r="BH39" i="40"/>
  <c r="BF39" i="40"/>
  <c r="AT39" i="40"/>
  <c r="AR39" i="40"/>
  <c r="AQ39" i="40"/>
  <c r="AP39" i="40"/>
  <c r="AO39" i="40"/>
  <c r="AN39" i="40"/>
  <c r="AL39" i="40"/>
  <c r="AK39" i="40"/>
  <c r="AM39" i="40" s="1"/>
  <c r="AA39" i="40"/>
  <c r="X39" i="40"/>
  <c r="AB39" i="40" s="1"/>
  <c r="A39" i="40"/>
  <c r="BJ38" i="40"/>
  <c r="BH38" i="40"/>
  <c r="BF38" i="40"/>
  <c r="AT38" i="40"/>
  <c r="AR38" i="40"/>
  <c r="AP38" i="40"/>
  <c r="AJ38" i="40"/>
  <c r="AU38" i="40" s="1"/>
  <c r="AH38" i="40"/>
  <c r="AS38" i="40" s="1"/>
  <c r="AF38" i="40"/>
  <c r="AQ38" i="40" s="1"/>
  <c r="AA38" i="40"/>
  <c r="AC38" i="40" s="1"/>
  <c r="X38" i="40"/>
  <c r="V38" i="40"/>
  <c r="T38" i="40"/>
  <c r="A38" i="40"/>
  <c r="BJ37" i="40"/>
  <c r="BH37" i="40"/>
  <c r="BF37" i="40"/>
  <c r="AT37" i="40"/>
  <c r="AR37" i="40"/>
  <c r="AP37" i="40"/>
  <c r="AJ37" i="40"/>
  <c r="AU37" i="40" s="1"/>
  <c r="AH37" i="40"/>
  <c r="AS37" i="40" s="1"/>
  <c r="AF37" i="40"/>
  <c r="AQ37" i="40" s="1"/>
  <c r="AA37" i="40"/>
  <c r="AC37" i="40" s="1"/>
  <c r="X37" i="40"/>
  <c r="V37" i="40"/>
  <c r="T37" i="40"/>
  <c r="A37" i="40"/>
  <c r="BJ36" i="40"/>
  <c r="BH36" i="40"/>
  <c r="BF36" i="40"/>
  <c r="AT36" i="40"/>
  <c r="AR36" i="40"/>
  <c r="AP36" i="40"/>
  <c r="AJ36" i="40"/>
  <c r="AU36" i="40" s="1"/>
  <c r="AH36" i="40"/>
  <c r="AS36" i="40" s="1"/>
  <c r="AF36" i="40"/>
  <c r="AQ36" i="40" s="1"/>
  <c r="AA36" i="40"/>
  <c r="AC36" i="40" s="1"/>
  <c r="AN36" i="40" s="1"/>
  <c r="X36" i="40"/>
  <c r="V36" i="40"/>
  <c r="T36" i="40"/>
  <c r="A36" i="40"/>
  <c r="BJ35" i="40"/>
  <c r="BH35" i="40"/>
  <c r="BF35" i="40"/>
  <c r="AT35" i="40"/>
  <c r="AR35" i="40"/>
  <c r="AP35" i="40"/>
  <c r="AJ35" i="40"/>
  <c r="AU35" i="40" s="1"/>
  <c r="AH35" i="40"/>
  <c r="AS35" i="40" s="1"/>
  <c r="AF35" i="40"/>
  <c r="AQ35" i="40" s="1"/>
  <c r="AA35" i="40"/>
  <c r="AC35" i="40" s="1"/>
  <c r="X35" i="40"/>
  <c r="V35" i="40"/>
  <c r="T35" i="40"/>
  <c r="A35" i="40"/>
  <c r="BJ34" i="40"/>
  <c r="BH34" i="40"/>
  <c r="BF34" i="40"/>
  <c r="AT34" i="40"/>
  <c r="AR34" i="40"/>
  <c r="AP34" i="40"/>
  <c r="AJ34" i="40"/>
  <c r="AU34" i="40" s="1"/>
  <c r="AH34" i="40"/>
  <c r="AS34" i="40" s="1"/>
  <c r="AF34" i="40"/>
  <c r="AQ34" i="40" s="1"/>
  <c r="AA34" i="40"/>
  <c r="AC34" i="40" s="1"/>
  <c r="X34" i="40"/>
  <c r="V34" i="40"/>
  <c r="T34" i="40"/>
  <c r="A34" i="40"/>
  <c r="BJ33" i="40"/>
  <c r="BH33" i="40"/>
  <c r="BF33" i="40"/>
  <c r="AT33" i="40"/>
  <c r="AR33" i="40"/>
  <c r="AP33" i="40"/>
  <c r="AN33" i="40"/>
  <c r="AK33" i="40"/>
  <c r="AM33" i="40" s="1"/>
  <c r="AJ33" i="40"/>
  <c r="AU33" i="40" s="1"/>
  <c r="AH33" i="40"/>
  <c r="AS33" i="40" s="1"/>
  <c r="AF33" i="40"/>
  <c r="AQ33" i="40" s="1"/>
  <c r="AD33" i="40"/>
  <c r="AO33" i="40" s="1"/>
  <c r="AA33" i="40"/>
  <c r="X33" i="40"/>
  <c r="V33" i="40"/>
  <c r="T33" i="40"/>
  <c r="A33" i="40"/>
  <c r="A32" i="40"/>
  <c r="BJ31" i="40"/>
  <c r="BH31" i="40"/>
  <c r="BF31" i="40"/>
  <c r="AT31" i="40"/>
  <c r="AR31" i="40"/>
  <c r="AP31" i="40"/>
  <c r="AN31" i="40"/>
  <c r="AK31" i="40"/>
  <c r="AM31" i="40" s="1"/>
  <c r="AJ31" i="40"/>
  <c r="AU31" i="40" s="1"/>
  <c r="AH31" i="40"/>
  <c r="AS31" i="40" s="1"/>
  <c r="AF31" i="40"/>
  <c r="AQ31" i="40" s="1"/>
  <c r="AD31" i="40"/>
  <c r="AO31" i="40" s="1"/>
  <c r="AA31" i="40"/>
  <c r="X31" i="40"/>
  <c r="V31" i="40"/>
  <c r="T31" i="40"/>
  <c r="A31" i="40"/>
  <c r="A30" i="40"/>
  <c r="BJ29" i="40"/>
  <c r="BH29" i="40"/>
  <c r="BF29" i="40"/>
  <c r="AT29" i="40"/>
  <c r="AR29" i="40"/>
  <c r="AP29" i="40"/>
  <c r="AN29" i="40"/>
  <c r="AK29" i="40"/>
  <c r="AM29" i="40" s="1"/>
  <c r="AJ29" i="40"/>
  <c r="AU29" i="40" s="1"/>
  <c r="AH29" i="40"/>
  <c r="AS29" i="40" s="1"/>
  <c r="AF29" i="40"/>
  <c r="AD29" i="40"/>
  <c r="AO29" i="40" s="1"/>
  <c r="AA29" i="40"/>
  <c r="X29" i="40"/>
  <c r="V29" i="40"/>
  <c r="T29" i="40"/>
  <c r="A29" i="40"/>
  <c r="A28" i="40"/>
  <c r="BJ27" i="40"/>
  <c r="BH27" i="40"/>
  <c r="BF27" i="40"/>
  <c r="AT27" i="40"/>
  <c r="AR27" i="40"/>
  <c r="AP27" i="40"/>
  <c r="AN27" i="40"/>
  <c r="AK27" i="40"/>
  <c r="AM27" i="40" s="1"/>
  <c r="AJ27" i="40"/>
  <c r="AU27" i="40" s="1"/>
  <c r="AH27" i="40"/>
  <c r="AS27" i="40" s="1"/>
  <c r="AF27" i="40"/>
  <c r="AQ27" i="40" s="1"/>
  <c r="AD27" i="40"/>
  <c r="AO27" i="40" s="1"/>
  <c r="AA27" i="40"/>
  <c r="X27" i="40"/>
  <c r="V27" i="40"/>
  <c r="T27" i="40"/>
  <c r="A27" i="40"/>
  <c r="BJ26" i="40"/>
  <c r="BH26" i="40"/>
  <c r="BF26" i="40"/>
  <c r="AT26" i="40"/>
  <c r="AR26" i="40"/>
  <c r="AP26" i="40"/>
  <c r="AN26" i="40"/>
  <c r="AK26" i="40"/>
  <c r="AM26" i="40" s="1"/>
  <c r="AJ26" i="40"/>
  <c r="AU26" i="40" s="1"/>
  <c r="AH26" i="40"/>
  <c r="AS26" i="40" s="1"/>
  <c r="AF26" i="40"/>
  <c r="AQ26" i="40" s="1"/>
  <c r="AD26" i="40"/>
  <c r="AO26" i="40" s="1"/>
  <c r="AA26" i="40"/>
  <c r="X26" i="40"/>
  <c r="V26" i="40"/>
  <c r="T26" i="40"/>
  <c r="A26" i="40"/>
  <c r="BJ25" i="40"/>
  <c r="BH25" i="40"/>
  <c r="BF25" i="40"/>
  <c r="AT25" i="40"/>
  <c r="AR25" i="40"/>
  <c r="AP25" i="40"/>
  <c r="AN25" i="40"/>
  <c r="AK25" i="40"/>
  <c r="AM25" i="40" s="1"/>
  <c r="AJ25" i="40"/>
  <c r="AU25" i="40" s="1"/>
  <c r="AH25" i="40"/>
  <c r="AS25" i="40" s="1"/>
  <c r="AF25" i="40"/>
  <c r="AQ25" i="40" s="1"/>
  <c r="AD25" i="40"/>
  <c r="AO25" i="40" s="1"/>
  <c r="AA25" i="40"/>
  <c r="X25" i="40"/>
  <c r="V25" i="40"/>
  <c r="T25" i="40"/>
  <c r="A25" i="40"/>
  <c r="BJ24" i="40"/>
  <c r="AT24" i="40"/>
  <c r="AR24" i="40"/>
  <c r="AP24" i="40"/>
  <c r="AN24" i="40"/>
  <c r="AK24" i="40"/>
  <c r="AM24" i="40" s="1"/>
  <c r="AU24" i="40"/>
  <c r="AH24" i="40"/>
  <c r="AS24" i="40" s="1"/>
  <c r="AF24" i="40"/>
  <c r="AQ24" i="40" s="1"/>
  <c r="AD24" i="40"/>
  <c r="AO24" i="40" s="1"/>
  <c r="AA24" i="40"/>
  <c r="X24" i="40"/>
  <c r="V24" i="40"/>
  <c r="T24" i="40"/>
  <c r="A24" i="40"/>
  <c r="A23" i="40"/>
  <c r="BJ22" i="40"/>
  <c r="BH22" i="40"/>
  <c r="BF22" i="40"/>
  <c r="AT22" i="40"/>
  <c r="AR22" i="40"/>
  <c r="AP22" i="40"/>
  <c r="AN22" i="40"/>
  <c r="AK22" i="40"/>
  <c r="AM22" i="40" s="1"/>
  <c r="AJ22" i="40"/>
  <c r="AU22" i="40" s="1"/>
  <c r="AH22" i="40"/>
  <c r="AS22" i="40" s="1"/>
  <c r="AF22" i="40"/>
  <c r="AQ22" i="40" s="1"/>
  <c r="AD22" i="40"/>
  <c r="AA22" i="40"/>
  <c r="X22" i="40"/>
  <c r="V22" i="40"/>
  <c r="T22" i="40"/>
  <c r="A22" i="40"/>
  <c r="BJ21" i="40"/>
  <c r="BH21" i="40"/>
  <c r="BF21" i="40"/>
  <c r="AT21" i="40"/>
  <c r="AR21" i="40"/>
  <c r="AP21" i="40"/>
  <c r="AN21" i="40"/>
  <c r="AK21" i="40"/>
  <c r="AM21" i="40" s="1"/>
  <c r="AJ21" i="40"/>
  <c r="AU21" i="40" s="1"/>
  <c r="AH21" i="40"/>
  <c r="AS21" i="40" s="1"/>
  <c r="AF21" i="40"/>
  <c r="AQ21" i="40" s="1"/>
  <c r="AD21" i="40"/>
  <c r="AA21" i="40"/>
  <c r="X21" i="40"/>
  <c r="V21" i="40"/>
  <c r="T21" i="40"/>
  <c r="A21" i="40"/>
  <c r="BJ20" i="40"/>
  <c r="BH20" i="40"/>
  <c r="BF20" i="40"/>
  <c r="AT20" i="40"/>
  <c r="AR20" i="40"/>
  <c r="AP20" i="40"/>
  <c r="AN20" i="40"/>
  <c r="AK20" i="40"/>
  <c r="AM20" i="40" s="1"/>
  <c r="AJ20" i="40"/>
  <c r="AU20" i="40" s="1"/>
  <c r="AH20" i="40"/>
  <c r="AS20" i="40" s="1"/>
  <c r="AF20" i="40"/>
  <c r="AQ20" i="40" s="1"/>
  <c r="AD20" i="40"/>
  <c r="AA20" i="40"/>
  <c r="X20" i="40"/>
  <c r="V20" i="40"/>
  <c r="T20" i="40"/>
  <c r="A20" i="40"/>
  <c r="A19" i="40"/>
  <c r="BJ18" i="40"/>
  <c r="BH18" i="40"/>
  <c r="BF18" i="40"/>
  <c r="AT18" i="40"/>
  <c r="AR18" i="40"/>
  <c r="AP18" i="40"/>
  <c r="AN18" i="40"/>
  <c r="AK18" i="40"/>
  <c r="AM18" i="40" s="1"/>
  <c r="AJ18" i="40"/>
  <c r="AU18" i="40" s="1"/>
  <c r="AH18" i="40"/>
  <c r="AS18" i="40" s="1"/>
  <c r="AF18" i="40"/>
  <c r="AQ18" i="40" s="1"/>
  <c r="AD18" i="40"/>
  <c r="AO18" i="40" s="1"/>
  <c r="AA18" i="40"/>
  <c r="X18" i="40"/>
  <c r="V18" i="40"/>
  <c r="T18" i="40"/>
  <c r="A18" i="40"/>
  <c r="BJ17" i="40"/>
  <c r="BH17" i="40"/>
  <c r="BF17" i="40"/>
  <c r="AT17" i="40"/>
  <c r="AR17" i="40"/>
  <c r="AP17" i="40"/>
  <c r="AN17" i="40"/>
  <c r="AK17" i="40"/>
  <c r="AM17" i="40" s="1"/>
  <c r="AJ17" i="40"/>
  <c r="AU17" i="40" s="1"/>
  <c r="AH17" i="40"/>
  <c r="AS17" i="40" s="1"/>
  <c r="AF17" i="40"/>
  <c r="AQ17" i="40" s="1"/>
  <c r="AD17" i="40"/>
  <c r="AO17" i="40" s="1"/>
  <c r="AA17" i="40"/>
  <c r="X17" i="40"/>
  <c r="V17" i="40"/>
  <c r="T17" i="40"/>
  <c r="A17" i="40"/>
  <c r="BJ16" i="40"/>
  <c r="BH16" i="40"/>
  <c r="BF16" i="40"/>
  <c r="AT16" i="40"/>
  <c r="AR16" i="40"/>
  <c r="AP16" i="40"/>
  <c r="AN16" i="40"/>
  <c r="AK16" i="40"/>
  <c r="AM16" i="40" s="1"/>
  <c r="AJ16" i="40"/>
  <c r="AU16" i="40" s="1"/>
  <c r="AH16" i="40"/>
  <c r="AS16" i="40" s="1"/>
  <c r="AF16" i="40"/>
  <c r="AQ16" i="40" s="1"/>
  <c r="AD16" i="40"/>
  <c r="AO16" i="40" s="1"/>
  <c r="AA16" i="40"/>
  <c r="X16" i="40"/>
  <c r="V16" i="40"/>
  <c r="A16" i="40"/>
  <c r="BJ15" i="40"/>
  <c r="BH15" i="40"/>
  <c r="BF15" i="40"/>
  <c r="AT15" i="40"/>
  <c r="AR15" i="40"/>
  <c r="AP15" i="40"/>
  <c r="AN15" i="40"/>
  <c r="AK15" i="40"/>
  <c r="AJ15" i="40"/>
  <c r="AH15" i="40"/>
  <c r="AS15" i="40" s="1"/>
  <c r="AF15" i="40"/>
  <c r="AQ15" i="40" s="1"/>
  <c r="AD15" i="40"/>
  <c r="AO15" i="40" s="1"/>
  <c r="AA15" i="40"/>
  <c r="X15" i="40"/>
  <c r="V15" i="40"/>
  <c r="T15" i="40"/>
  <c r="A15" i="40"/>
  <c r="AK65" i="16"/>
  <c r="AJ65" i="16"/>
  <c r="AI65" i="16"/>
  <c r="AE65" i="16"/>
  <c r="AB65" i="16"/>
  <c r="Y65" i="16"/>
  <c r="X65" i="16"/>
  <c r="W65" i="16"/>
  <c r="V65" i="16"/>
  <c r="U65" i="16"/>
  <c r="T65" i="16"/>
  <c r="R65" i="16"/>
  <c r="Q65" i="16"/>
  <c r="P65" i="16"/>
  <c r="M65" i="16"/>
  <c r="L65" i="16"/>
  <c r="K65" i="16"/>
  <c r="J65" i="16"/>
  <c r="I65" i="16"/>
  <c r="CF73" i="2"/>
  <c r="CE73" i="2"/>
  <c r="CD73" i="2"/>
  <c r="CC73" i="2"/>
  <c r="CB73" i="2"/>
  <c r="BQ73" i="2"/>
  <c r="BP73" i="2"/>
  <c r="BJ73" i="2"/>
  <c r="BI73" i="2"/>
  <c r="BH73" i="2"/>
  <c r="BE73" i="2"/>
  <c r="BC73" i="2"/>
  <c r="BA73" i="2"/>
  <c r="AX73" i="2"/>
  <c r="AW73" i="2"/>
  <c r="AV73" i="2"/>
  <c r="AU73" i="2"/>
  <c r="AS73" i="2"/>
  <c r="AR73" i="2"/>
  <c r="AF73" i="2"/>
  <c r="AE73" i="2"/>
  <c r="AD73" i="2"/>
  <c r="AC73" i="2"/>
  <c r="X73" i="2"/>
  <c r="W73" i="2"/>
  <c r="V73" i="2"/>
  <c r="U73" i="2"/>
  <c r="T73" i="2"/>
  <c r="S73" i="2"/>
  <c r="BD71" i="2"/>
  <c r="BB71" i="2"/>
  <c r="AZ71" i="2"/>
  <c r="AM71" i="2"/>
  <c r="AL71" i="2"/>
  <c r="AK71" i="2"/>
  <c r="AJ71" i="2"/>
  <c r="AI71" i="2"/>
  <c r="AH71" i="2"/>
  <c r="AG71" i="2"/>
  <c r="Z71" i="2"/>
  <c r="Y71" i="2"/>
  <c r="A71" i="2"/>
  <c r="BD70" i="2"/>
  <c r="BB70" i="2"/>
  <c r="AZ70" i="2"/>
  <c r="AM70" i="2"/>
  <c r="AL70" i="2"/>
  <c r="AK70" i="2"/>
  <c r="AJ70" i="2"/>
  <c r="AH70" i="2"/>
  <c r="AG70" i="2"/>
  <c r="AI70" i="2" s="1"/>
  <c r="Z70" i="2"/>
  <c r="Y70" i="2"/>
  <c r="A70" i="2"/>
  <c r="A69" i="2"/>
  <c r="BD68" i="2"/>
  <c r="BB68" i="2"/>
  <c r="AZ68" i="2"/>
  <c r="AM68" i="2"/>
  <c r="AL68" i="2"/>
  <c r="AK68" i="2"/>
  <c r="AJ68" i="2"/>
  <c r="AH68" i="2"/>
  <c r="AG68" i="2"/>
  <c r="AI68" i="2" s="1"/>
  <c r="Z68" i="2"/>
  <c r="Y68" i="2"/>
  <c r="A68" i="2"/>
  <c r="BD67" i="2"/>
  <c r="BB67" i="2"/>
  <c r="AZ67" i="2"/>
  <c r="AM67" i="2"/>
  <c r="AL67" i="2"/>
  <c r="AK67" i="2"/>
  <c r="AJ67" i="2"/>
  <c r="AH67" i="2"/>
  <c r="AG67" i="2"/>
  <c r="AI67" i="2" s="1"/>
  <c r="Z67" i="2"/>
  <c r="Y67" i="2"/>
  <c r="A67" i="2"/>
  <c r="A66" i="2"/>
  <c r="BD65" i="2"/>
  <c r="BB65" i="2"/>
  <c r="AZ65" i="2"/>
  <c r="AM65" i="2"/>
  <c r="AL65" i="2"/>
  <c r="AK65" i="2"/>
  <c r="AJ65" i="2"/>
  <c r="AH65" i="2"/>
  <c r="AG65" i="2"/>
  <c r="AI65" i="2" s="1"/>
  <c r="Z65" i="2"/>
  <c r="Y65" i="2"/>
  <c r="A65" i="2"/>
  <c r="BD64" i="2"/>
  <c r="BB64" i="2"/>
  <c r="AZ64" i="2"/>
  <c r="AM64" i="2"/>
  <c r="AL64" i="2"/>
  <c r="AK64" i="2"/>
  <c r="AJ64" i="2"/>
  <c r="AH64" i="2"/>
  <c r="AG64" i="2"/>
  <c r="AI64" i="2" s="1"/>
  <c r="Z64" i="2"/>
  <c r="Y64" i="2"/>
  <c r="A64" i="2"/>
  <c r="BD63" i="2"/>
  <c r="BB63" i="2"/>
  <c r="AZ63" i="2"/>
  <c r="AM63" i="2"/>
  <c r="AL63" i="2"/>
  <c r="AK63" i="2"/>
  <c r="AJ63" i="2"/>
  <c r="AH63" i="2"/>
  <c r="AG63" i="2"/>
  <c r="AI63" i="2" s="1"/>
  <c r="Z63" i="2"/>
  <c r="Y63" i="2"/>
  <c r="A63" i="2"/>
  <c r="BD62" i="2"/>
  <c r="BB62" i="2"/>
  <c r="AZ62" i="2"/>
  <c r="AM62" i="2"/>
  <c r="AL62" i="2"/>
  <c r="AK62" i="2"/>
  <c r="AJ62" i="2"/>
  <c r="AH62" i="2"/>
  <c r="AG62" i="2"/>
  <c r="AI62" i="2" s="1"/>
  <c r="Z62" i="2"/>
  <c r="Y62" i="2"/>
  <c r="A62" i="2"/>
  <c r="BD61" i="2"/>
  <c r="BB61" i="2"/>
  <c r="AZ61" i="2"/>
  <c r="AM61" i="2"/>
  <c r="AL61" i="2"/>
  <c r="AK61" i="2"/>
  <c r="AJ61" i="2"/>
  <c r="AH61" i="2"/>
  <c r="AG61" i="2"/>
  <c r="AI61" i="2" s="1"/>
  <c r="Z61" i="2"/>
  <c r="Y61" i="2"/>
  <c r="A61" i="2"/>
  <c r="BD60" i="2"/>
  <c r="BB60" i="2"/>
  <c r="AZ60" i="2"/>
  <c r="AM60" i="2"/>
  <c r="AL60" i="2"/>
  <c r="AK60" i="2"/>
  <c r="AJ60" i="2"/>
  <c r="AH60" i="2"/>
  <c r="AG60" i="2"/>
  <c r="AI60" i="2" s="1"/>
  <c r="Z60" i="2"/>
  <c r="Y60" i="2"/>
  <c r="A60" i="2"/>
  <c r="A59" i="2"/>
  <c r="BD58" i="2"/>
  <c r="BB58" i="2"/>
  <c r="AZ58" i="2"/>
  <c r="AM58" i="2"/>
  <c r="AL58" i="2"/>
  <c r="AK58" i="2"/>
  <c r="AJ58" i="2"/>
  <c r="AH58" i="2"/>
  <c r="AG58" i="2"/>
  <c r="AI58" i="2" s="1"/>
  <c r="Z58" i="2"/>
  <c r="Y58" i="2"/>
  <c r="A58" i="2"/>
  <c r="BD57" i="2"/>
  <c r="BB57" i="2"/>
  <c r="AZ57" i="2"/>
  <c r="AM57" i="2"/>
  <c r="AL57" i="2"/>
  <c r="AK57" i="2"/>
  <c r="AJ57" i="2"/>
  <c r="AH57" i="2"/>
  <c r="AG57" i="2"/>
  <c r="AI57" i="2" s="1"/>
  <c r="Z57" i="2"/>
  <c r="Y57" i="2"/>
  <c r="A57" i="2"/>
  <c r="A56" i="2"/>
  <c r="BD55" i="2"/>
  <c r="BB55" i="2"/>
  <c r="AZ55" i="2"/>
  <c r="AM55" i="2"/>
  <c r="AL55" i="2"/>
  <c r="AK55" i="2"/>
  <c r="AJ55" i="2"/>
  <c r="AH55" i="2"/>
  <c r="AG55" i="2"/>
  <c r="AI55" i="2" s="1"/>
  <c r="Z55" i="2"/>
  <c r="Y55" i="2"/>
  <c r="A55" i="2"/>
  <c r="A54" i="2"/>
  <c r="BD53" i="2"/>
  <c r="BB53" i="2"/>
  <c r="AZ53" i="2"/>
  <c r="AM53" i="2"/>
  <c r="AL53" i="2"/>
  <c r="AK53" i="2"/>
  <c r="AJ53" i="2"/>
  <c r="AH53" i="2"/>
  <c r="AG53" i="2"/>
  <c r="AI53" i="2" s="1"/>
  <c r="Z53" i="2"/>
  <c r="Y53" i="2"/>
  <c r="A53" i="2"/>
  <c r="BD52" i="2"/>
  <c r="BB52" i="2"/>
  <c r="AZ52" i="2"/>
  <c r="AM52" i="2"/>
  <c r="AL52" i="2"/>
  <c r="AK52" i="2"/>
  <c r="AJ52" i="2"/>
  <c r="AH52" i="2"/>
  <c r="AG52" i="2"/>
  <c r="AI52" i="2" s="1"/>
  <c r="Z52" i="2"/>
  <c r="Y52" i="2"/>
  <c r="A52" i="2"/>
  <c r="BD51" i="2"/>
  <c r="BB51" i="2"/>
  <c r="AZ51" i="2"/>
  <c r="AM51" i="2"/>
  <c r="AL51" i="2"/>
  <c r="AK51" i="2"/>
  <c r="AJ51" i="2"/>
  <c r="AH51" i="2"/>
  <c r="AG51" i="2"/>
  <c r="AI51" i="2" s="1"/>
  <c r="Z51" i="2"/>
  <c r="Y51" i="2"/>
  <c r="A51" i="2"/>
  <c r="A50" i="2"/>
  <c r="BD49" i="2"/>
  <c r="BB49" i="2"/>
  <c r="AZ49" i="2"/>
  <c r="AM49" i="2"/>
  <c r="AL49" i="2"/>
  <c r="AK49" i="2"/>
  <c r="AJ49" i="2"/>
  <c r="AH49" i="2"/>
  <c r="AG49" i="2"/>
  <c r="AI49" i="2" s="1"/>
  <c r="Z49" i="2"/>
  <c r="Y49" i="2"/>
  <c r="A49" i="2"/>
  <c r="BD48" i="2"/>
  <c r="BB48" i="2"/>
  <c r="AZ48" i="2"/>
  <c r="AM48" i="2"/>
  <c r="AL48" i="2"/>
  <c r="AK48" i="2"/>
  <c r="AJ48" i="2"/>
  <c r="AH48" i="2"/>
  <c r="AG48" i="2"/>
  <c r="AI48" i="2" s="1"/>
  <c r="Z48" i="2"/>
  <c r="Y48" i="2"/>
  <c r="A48" i="2"/>
  <c r="A47" i="2"/>
  <c r="BD46" i="2"/>
  <c r="BB46" i="2"/>
  <c r="AZ46" i="2"/>
  <c r="AM46" i="2"/>
  <c r="AL46" i="2"/>
  <c r="Z46" i="2"/>
  <c r="AB46" i="2" s="1"/>
  <c r="Y46" i="2"/>
  <c r="AA46" i="2" s="1"/>
  <c r="A46" i="2"/>
  <c r="BD45" i="2"/>
  <c r="BB45" i="2"/>
  <c r="AZ45" i="2"/>
  <c r="AM45" i="2"/>
  <c r="AL45" i="2"/>
  <c r="AK45" i="2"/>
  <c r="AJ45" i="2"/>
  <c r="AH45" i="2"/>
  <c r="AG45" i="2"/>
  <c r="AI45" i="2" s="1"/>
  <c r="Z45" i="2"/>
  <c r="Y45" i="2"/>
  <c r="A45" i="2"/>
  <c r="BD44" i="2"/>
  <c r="BB44" i="2"/>
  <c r="AZ44" i="2"/>
  <c r="AM44" i="2"/>
  <c r="AL44" i="2"/>
  <c r="AK44" i="2"/>
  <c r="AJ44" i="2"/>
  <c r="AH44" i="2"/>
  <c r="AG44" i="2"/>
  <c r="AI44" i="2" s="1"/>
  <c r="Z44" i="2"/>
  <c r="Y44" i="2"/>
  <c r="A44" i="2"/>
  <c r="A43" i="2"/>
  <c r="BD42" i="2"/>
  <c r="BB42" i="2"/>
  <c r="AZ42" i="2"/>
  <c r="AM42" i="2"/>
  <c r="AL42" i="2"/>
  <c r="Z42" i="2"/>
  <c r="AB42" i="2" s="1"/>
  <c r="AH42" i="2" s="1"/>
  <c r="Y42" i="2"/>
  <c r="AA42" i="2" s="1"/>
  <c r="AJ42" i="2" s="1"/>
  <c r="A42" i="2"/>
  <c r="BD41" i="2"/>
  <c r="BB41" i="2"/>
  <c r="AZ41" i="2"/>
  <c r="AM41" i="2"/>
  <c r="AL41" i="2"/>
  <c r="Z41" i="2"/>
  <c r="AB41" i="2" s="1"/>
  <c r="Y41" i="2"/>
  <c r="AA41" i="2" s="1"/>
  <c r="A41" i="2"/>
  <c r="BD40" i="2"/>
  <c r="BB40" i="2"/>
  <c r="AZ40" i="2"/>
  <c r="AM40" i="2"/>
  <c r="AL40" i="2"/>
  <c r="AK40" i="2"/>
  <c r="AJ40" i="2"/>
  <c r="AH40" i="2"/>
  <c r="AG40" i="2"/>
  <c r="AI40" i="2" s="1"/>
  <c r="Z40" i="2"/>
  <c r="Y40" i="2"/>
  <c r="A40" i="2"/>
  <c r="BD39" i="2"/>
  <c r="BB39" i="2"/>
  <c r="AZ39" i="2"/>
  <c r="AM39" i="2"/>
  <c r="AL39" i="2"/>
  <c r="Z39" i="2"/>
  <c r="AB39" i="2" s="1"/>
  <c r="Y39" i="2"/>
  <c r="AA39" i="2" s="1"/>
  <c r="A39" i="2"/>
  <c r="BD38" i="2"/>
  <c r="BB38" i="2"/>
  <c r="AZ38" i="2"/>
  <c r="AM38" i="2"/>
  <c r="AL38" i="2"/>
  <c r="Z38" i="2"/>
  <c r="AB38" i="2" s="1"/>
  <c r="Y38" i="2"/>
  <c r="AA38" i="2" s="1"/>
  <c r="A38" i="2"/>
  <c r="BD37" i="2"/>
  <c r="BB37" i="2"/>
  <c r="AZ37" i="2"/>
  <c r="AM37" i="2"/>
  <c r="AL37" i="2"/>
  <c r="Z37" i="2"/>
  <c r="AB37" i="2" s="1"/>
  <c r="AH37" i="2" s="1"/>
  <c r="Y37" i="2"/>
  <c r="AA37" i="2" s="1"/>
  <c r="AJ37" i="2" s="1"/>
  <c r="A37" i="2"/>
  <c r="BD36" i="2"/>
  <c r="BB36" i="2"/>
  <c r="AZ36" i="2"/>
  <c r="AM36" i="2"/>
  <c r="AL36" i="2"/>
  <c r="Z36" i="2"/>
  <c r="AB36" i="2" s="1"/>
  <c r="Y36" i="2"/>
  <c r="AA36" i="2" s="1"/>
  <c r="A36" i="2"/>
  <c r="BD35" i="2"/>
  <c r="BB35" i="2"/>
  <c r="AZ35" i="2"/>
  <c r="AM35" i="2"/>
  <c r="AL35" i="2"/>
  <c r="Z35" i="2"/>
  <c r="AB35" i="2" s="1"/>
  <c r="Y35" i="2"/>
  <c r="AA35" i="2" s="1"/>
  <c r="A35" i="2"/>
  <c r="BD34" i="2"/>
  <c r="BB34" i="2"/>
  <c r="AZ34" i="2"/>
  <c r="AM34" i="2"/>
  <c r="AL34" i="2"/>
  <c r="AK34" i="2"/>
  <c r="AJ34" i="2"/>
  <c r="AH34" i="2"/>
  <c r="AG34" i="2"/>
  <c r="AI34" i="2" s="1"/>
  <c r="Z34" i="2"/>
  <c r="Y34" i="2"/>
  <c r="A34" i="2"/>
  <c r="A33" i="2"/>
  <c r="BD32" i="2"/>
  <c r="BB32" i="2"/>
  <c r="AZ32" i="2"/>
  <c r="AM32" i="2"/>
  <c r="AL32" i="2"/>
  <c r="AK32" i="2"/>
  <c r="AJ32" i="2"/>
  <c r="AH32" i="2"/>
  <c r="AG32" i="2"/>
  <c r="AI32" i="2" s="1"/>
  <c r="Z32" i="2"/>
  <c r="Y32" i="2"/>
  <c r="A32" i="2"/>
  <c r="A31" i="2"/>
  <c r="BD30" i="2"/>
  <c r="BB30" i="2"/>
  <c r="AZ30" i="2"/>
  <c r="AM30" i="2"/>
  <c r="AL30" i="2"/>
  <c r="AK30" i="2"/>
  <c r="AJ30" i="2"/>
  <c r="AH30" i="2"/>
  <c r="AG30" i="2"/>
  <c r="AI30" i="2" s="1"/>
  <c r="Z30" i="2"/>
  <c r="Y30" i="2"/>
  <c r="A30" i="2"/>
  <c r="BD29" i="2"/>
  <c r="BB29" i="2"/>
  <c r="AZ29" i="2"/>
  <c r="AM29" i="2"/>
  <c r="AL29" i="2"/>
  <c r="AK29" i="2"/>
  <c r="AJ29" i="2"/>
  <c r="AH29" i="2"/>
  <c r="AG29" i="2"/>
  <c r="AI29" i="2" s="1"/>
  <c r="Z29" i="2"/>
  <c r="Y29" i="2"/>
  <c r="A29" i="2"/>
  <c r="A28" i="2"/>
  <c r="BD27" i="2"/>
  <c r="BB27" i="2"/>
  <c r="AZ27" i="2"/>
  <c r="AM27" i="2"/>
  <c r="AL27" i="2"/>
  <c r="AK27" i="2"/>
  <c r="AJ27" i="2"/>
  <c r="AH27" i="2"/>
  <c r="AG27" i="2"/>
  <c r="AI27" i="2" s="1"/>
  <c r="Z27" i="2"/>
  <c r="Y27" i="2"/>
  <c r="A27" i="2"/>
  <c r="BD26" i="2"/>
  <c r="BB26" i="2"/>
  <c r="AZ26" i="2"/>
  <c r="AM26" i="2"/>
  <c r="AL26" i="2"/>
  <c r="AK26" i="2"/>
  <c r="AJ26" i="2"/>
  <c r="AH26" i="2"/>
  <c r="AG26" i="2"/>
  <c r="AI26" i="2" s="1"/>
  <c r="Z26" i="2"/>
  <c r="Y26" i="2"/>
  <c r="A26" i="2"/>
  <c r="BD25" i="2"/>
  <c r="BB25" i="2"/>
  <c r="AZ25" i="2"/>
  <c r="AM25" i="2"/>
  <c r="AL25" i="2"/>
  <c r="AK25" i="2"/>
  <c r="AJ25" i="2"/>
  <c r="AH25" i="2"/>
  <c r="AG25" i="2"/>
  <c r="AI25" i="2" s="1"/>
  <c r="Z25" i="2"/>
  <c r="Y25" i="2"/>
  <c r="A25" i="2"/>
  <c r="BD24" i="2"/>
  <c r="AM24" i="2"/>
  <c r="AL24" i="2"/>
  <c r="AK24" i="2"/>
  <c r="AJ24" i="2"/>
  <c r="AH24" i="2"/>
  <c r="AG24" i="2"/>
  <c r="AI24" i="2" s="1"/>
  <c r="Z24" i="2"/>
  <c r="Y24" i="2"/>
  <c r="A24" i="2"/>
  <c r="A23" i="2"/>
  <c r="BD22" i="2"/>
  <c r="BB22" i="2"/>
  <c r="AZ22" i="2"/>
  <c r="AM22" i="2"/>
  <c r="AL22" i="2"/>
  <c r="AK22" i="2"/>
  <c r="AJ22" i="2"/>
  <c r="AH22" i="2"/>
  <c r="AG22" i="2"/>
  <c r="AI22" i="2" s="1"/>
  <c r="Z22" i="2"/>
  <c r="Y22" i="2"/>
  <c r="A22" i="2"/>
  <c r="BD21" i="2"/>
  <c r="BB21" i="2"/>
  <c r="AZ21" i="2"/>
  <c r="AM21" i="2"/>
  <c r="AL21" i="2"/>
  <c r="AK21" i="2"/>
  <c r="AJ21" i="2"/>
  <c r="AH21" i="2"/>
  <c r="AG21" i="2"/>
  <c r="AI21" i="2" s="1"/>
  <c r="Z21" i="2"/>
  <c r="Y21" i="2"/>
  <c r="A21" i="2"/>
  <c r="BD20" i="2"/>
  <c r="BB20" i="2"/>
  <c r="AZ20" i="2"/>
  <c r="AM20" i="2"/>
  <c r="AL20" i="2"/>
  <c r="AK20" i="2"/>
  <c r="AJ20" i="2"/>
  <c r="AH20" i="2"/>
  <c r="AG20" i="2"/>
  <c r="AI20" i="2" s="1"/>
  <c r="Z20" i="2"/>
  <c r="Y20" i="2"/>
  <c r="A20" i="2"/>
  <c r="A19" i="2"/>
  <c r="BD18" i="2"/>
  <c r="BB18" i="2"/>
  <c r="AZ18" i="2"/>
  <c r="AM18" i="2"/>
  <c r="AL18" i="2"/>
  <c r="AK18" i="2"/>
  <c r="AJ18" i="2"/>
  <c r="AH18" i="2"/>
  <c r="AG18" i="2"/>
  <c r="AI18" i="2" s="1"/>
  <c r="Z18" i="2"/>
  <c r="Y18" i="2"/>
  <c r="A18" i="2"/>
  <c r="BD17" i="2"/>
  <c r="BB17" i="2"/>
  <c r="AZ17" i="2"/>
  <c r="AM17" i="2"/>
  <c r="AL17" i="2"/>
  <c r="AK17" i="2"/>
  <c r="AJ17" i="2"/>
  <c r="AH17" i="2"/>
  <c r="AG17" i="2"/>
  <c r="AI17" i="2" s="1"/>
  <c r="Z17" i="2"/>
  <c r="Y17" i="2"/>
  <c r="A17" i="2"/>
  <c r="BD16" i="2"/>
  <c r="BB16" i="2"/>
  <c r="AZ16" i="2"/>
  <c r="AM16" i="2"/>
  <c r="AL16" i="2"/>
  <c r="AK16" i="2"/>
  <c r="AJ16" i="2"/>
  <c r="AH16" i="2"/>
  <c r="AG16" i="2"/>
  <c r="AI16" i="2" s="1"/>
  <c r="Z16" i="2"/>
  <c r="Y16" i="2"/>
  <c r="A16" i="2"/>
  <c r="BD15" i="2"/>
  <c r="BB15" i="2"/>
  <c r="AZ15" i="2"/>
  <c r="AM15" i="2"/>
  <c r="AL15" i="2"/>
  <c r="AK15" i="2"/>
  <c r="AJ15" i="2"/>
  <c r="AH15" i="2"/>
  <c r="AG15" i="2"/>
  <c r="Z15" i="2"/>
  <c r="Y15" i="2"/>
  <c r="A15" i="2"/>
  <c r="AK65" i="39"/>
  <c r="AJ65" i="39"/>
  <c r="AI65" i="39"/>
  <c r="AE65" i="39"/>
  <c r="AB65" i="39"/>
  <c r="Y65" i="39"/>
  <c r="X65" i="39"/>
  <c r="W65" i="39"/>
  <c r="V65" i="39"/>
  <c r="U65" i="39"/>
  <c r="T65" i="39"/>
  <c r="R65" i="39"/>
  <c r="Q65" i="39"/>
  <c r="P65" i="39"/>
  <c r="M65" i="39"/>
  <c r="L65" i="39"/>
  <c r="K65" i="39"/>
  <c r="J65" i="39"/>
  <c r="I65" i="39"/>
  <c r="A64" i="39"/>
  <c r="A63" i="39"/>
  <c r="A62" i="39"/>
  <c r="A61" i="39"/>
  <c r="A60" i="39"/>
  <c r="A59" i="39"/>
  <c r="A58" i="39"/>
  <c r="A57" i="39"/>
  <c r="A56" i="39"/>
  <c r="A55" i="39"/>
  <c r="A54" i="39"/>
  <c r="A53" i="39"/>
  <c r="A52" i="39"/>
  <c r="A51" i="39"/>
  <c r="A50" i="39"/>
  <c r="A49" i="39"/>
  <c r="A48" i="39"/>
  <c r="A47" i="39"/>
  <c r="A46" i="39"/>
  <c r="A45" i="39"/>
  <c r="A44" i="39"/>
  <c r="A43" i="39"/>
  <c r="A42" i="39"/>
  <c r="A41" i="39"/>
  <c r="A40" i="39"/>
  <c r="A39" i="39"/>
  <c r="A38" i="39"/>
  <c r="A37" i="39"/>
  <c r="A36" i="39"/>
  <c r="A35" i="39"/>
  <c r="A34" i="39"/>
  <c r="A33" i="39"/>
  <c r="A32" i="39"/>
  <c r="A31" i="39"/>
  <c r="A30" i="39"/>
  <c r="A29" i="39"/>
  <c r="A28" i="39"/>
  <c r="A27" i="39"/>
  <c r="A26" i="39"/>
  <c r="A25" i="39"/>
  <c r="A24" i="39"/>
  <c r="A23" i="39"/>
  <c r="A22" i="39"/>
  <c r="A21" i="39"/>
  <c r="A20" i="39"/>
  <c r="A19" i="39"/>
  <c r="A18" i="39"/>
  <c r="A17" i="39"/>
  <c r="A16" i="39"/>
  <c r="A15" i="39"/>
  <c r="A14" i="39"/>
  <c r="A13" i="39"/>
  <c r="A12" i="39"/>
  <c r="A11" i="39"/>
  <c r="A10" i="39"/>
  <c r="A9" i="39"/>
  <c r="A8" i="39"/>
  <c r="AC66" i="5"/>
  <c r="AB66" i="5"/>
  <c r="AA66" i="5"/>
  <c r="Z66" i="5"/>
  <c r="Y66" i="5"/>
  <c r="X66" i="5"/>
  <c r="W66" i="5"/>
  <c r="V66" i="5"/>
  <c r="U66" i="5"/>
  <c r="T66" i="5"/>
  <c r="S66" i="5"/>
  <c r="R66" i="5"/>
  <c r="Q66" i="5"/>
  <c r="P66" i="5"/>
  <c r="O66" i="5"/>
  <c r="N66" i="5"/>
  <c r="M66" i="5"/>
  <c r="L66" i="5"/>
  <c r="K66" i="5"/>
  <c r="J66" i="5"/>
  <c r="I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P40" i="2" l="1"/>
  <c r="AP42" i="2"/>
  <c r="AP37" i="2"/>
  <c r="AQ52" i="2"/>
  <c r="AP55" i="2"/>
  <c r="AP27" i="2"/>
  <c r="AQ48" i="2"/>
  <c r="AP16" i="2"/>
  <c r="AP18" i="2"/>
  <c r="AP26" i="2"/>
  <c r="AP22" i="2"/>
  <c r="AP49" i="2"/>
  <c r="AP64" i="2"/>
  <c r="AQ71" i="2"/>
  <c r="AQ18" i="2"/>
  <c r="AQ67" i="2"/>
  <c r="AP25" i="2"/>
  <c r="AQ40" i="2"/>
  <c r="AP57" i="2"/>
  <c r="AQ62" i="2"/>
  <c r="AP67" i="2"/>
  <c r="AP29" i="2"/>
  <c r="AP53" i="2"/>
  <c r="AP68" i="2"/>
  <c r="AV33" i="40"/>
  <c r="AQ21" i="2"/>
  <c r="AP62" i="2"/>
  <c r="AP52" i="2"/>
  <c r="AQ70" i="2"/>
  <c r="AB20" i="40"/>
  <c r="AB41" i="40"/>
  <c r="AP17" i="2"/>
  <c r="AP63" i="2"/>
  <c r="AQ15" i="2"/>
  <c r="AQ17" i="2"/>
  <c r="AQ61" i="2"/>
  <c r="AQ22" i="2"/>
  <c r="AQ25" i="2"/>
  <c r="AQ27" i="2"/>
  <c r="Z73" i="2"/>
  <c r="AB52" i="40"/>
  <c r="AV25" i="40"/>
  <c r="AW31" i="40"/>
  <c r="AP30" i="2"/>
  <c r="AP51" i="2"/>
  <c r="AQ55" i="2"/>
  <c r="AP58" i="2"/>
  <c r="AQ16" i="2"/>
  <c r="AP21" i="2"/>
  <c r="AQ58" i="2"/>
  <c r="AP61" i="2"/>
  <c r="AQ63" i="2"/>
  <c r="AP70" i="2"/>
  <c r="BF72" i="40"/>
  <c r="AQ26" i="2"/>
  <c r="AQ29" i="2"/>
  <c r="AQ49" i="2"/>
  <c r="AP65" i="2"/>
  <c r="AB22" i="40"/>
  <c r="AP20" i="2"/>
  <c r="AQ57" i="2"/>
  <c r="AP60" i="2"/>
  <c r="V72" i="40"/>
  <c r="AW43" i="40"/>
  <c r="AL61" i="40"/>
  <c r="AJ72" i="40"/>
  <c r="AU15" i="40"/>
  <c r="AU72" i="40" s="1"/>
  <c r="AW33" i="40"/>
  <c r="AV39" i="40"/>
  <c r="AV47" i="40"/>
  <c r="AV70" i="40"/>
  <c r="AV31" i="40"/>
  <c r="AL54" i="40"/>
  <c r="AL62" i="40"/>
  <c r="AL20" i="40"/>
  <c r="AV36" i="40"/>
  <c r="AL70" i="40"/>
  <c r="AV51" i="40"/>
  <c r="AV67" i="40"/>
  <c r="AL64" i="40"/>
  <c r="AL25" i="40"/>
  <c r="AV43" i="40"/>
  <c r="AV63" i="40"/>
  <c r="AB61" i="40"/>
  <c r="AB40" i="40"/>
  <c r="AB70" i="40"/>
  <c r="AB69" i="40"/>
  <c r="AL66" i="40"/>
  <c r="AB62" i="40"/>
  <c r="AL56" i="40"/>
  <c r="AL48" i="40"/>
  <c r="AB48" i="40"/>
  <c r="AL27" i="40"/>
  <c r="AH72" i="40"/>
  <c r="AV16" i="40"/>
  <c r="AB34" i="40"/>
  <c r="AB37" i="40"/>
  <c r="AB16" i="40"/>
  <c r="AB54" i="40"/>
  <c r="AB18" i="40"/>
  <c r="AA72" i="40"/>
  <c r="AB21" i="40"/>
  <c r="AB33" i="40"/>
  <c r="AB31" i="40"/>
  <c r="AB50" i="40"/>
  <c r="AP72" i="40"/>
  <c r="AL16" i="40"/>
  <c r="AW18" i="40"/>
  <c r="AL21" i="40"/>
  <c r="AW24" i="40"/>
  <c r="AV27" i="40"/>
  <c r="AB29" i="40"/>
  <c r="AL31" i="40"/>
  <c r="AL43" i="40"/>
  <c r="AW51" i="40"/>
  <c r="AV52" i="40"/>
  <c r="AV60" i="40"/>
  <c r="AL17" i="40"/>
  <c r="AV22" i="40"/>
  <c r="AV24" i="40"/>
  <c r="AL33" i="40"/>
  <c r="AL47" i="40"/>
  <c r="AL57" i="40"/>
  <c r="AT72" i="40"/>
  <c r="AB17" i="40"/>
  <c r="AL18" i="40"/>
  <c r="AO20" i="40"/>
  <c r="AW20" i="40" s="1"/>
  <c r="AB26" i="40"/>
  <c r="AV29" i="40"/>
  <c r="AB43" i="40"/>
  <c r="AL44" i="40"/>
  <c r="AB47" i="40"/>
  <c r="AV48" i="40"/>
  <c r="AL52" i="40"/>
  <c r="AW56" i="40"/>
  <c r="AB57" i="40"/>
  <c r="AL63" i="40"/>
  <c r="AB66" i="40"/>
  <c r="AW16" i="40"/>
  <c r="AV20" i="40"/>
  <c r="AL22" i="40"/>
  <c r="AL26" i="40"/>
  <c r="AB36" i="40"/>
  <c r="AV57" i="40"/>
  <c r="AL60" i="40"/>
  <c r="AV61" i="40"/>
  <c r="AB63" i="40"/>
  <c r="AV64" i="40"/>
  <c r="AL67" i="40"/>
  <c r="AV69" i="40"/>
  <c r="AB35" i="40"/>
  <c r="AB38" i="40"/>
  <c r="AW47" i="40"/>
  <c r="AB51" i="40"/>
  <c r="AV54" i="40"/>
  <c r="AV56" i="40"/>
  <c r="AW69" i="40"/>
  <c r="T72" i="40"/>
  <c r="BJ72" i="40"/>
  <c r="AV17" i="40"/>
  <c r="AV18" i="40"/>
  <c r="AB24" i="40"/>
  <c r="AL24" i="40"/>
  <c r="AB27" i="40"/>
  <c r="AL29" i="40"/>
  <c r="AB44" i="40"/>
  <c r="AW50" i="40"/>
  <c r="AV50" i="40"/>
  <c r="AB59" i="40"/>
  <c r="AL15" i="40"/>
  <c r="AW66" i="40"/>
  <c r="AB67" i="40"/>
  <c r="AL69" i="40"/>
  <c r="X72" i="40"/>
  <c r="BH72" i="40"/>
  <c r="AB25" i="40"/>
  <c r="AV26" i="40"/>
  <c r="AW39" i="40"/>
  <c r="AV44" i="40"/>
  <c r="AB45" i="40"/>
  <c r="AL50" i="40"/>
  <c r="AB56" i="40"/>
  <c r="AV59" i="40"/>
  <c r="AB60" i="40"/>
  <c r="AV62" i="40"/>
  <c r="AB64" i="40"/>
  <c r="AV66" i="40"/>
  <c r="BQ72" i="40"/>
  <c r="AW17" i="40"/>
  <c r="AW26" i="40"/>
  <c r="AK37" i="40"/>
  <c r="AM37" i="40" s="1"/>
  <c r="AD37" i="40"/>
  <c r="AN37" i="40"/>
  <c r="AV37" i="40" s="1"/>
  <c r="AD38" i="40"/>
  <c r="AN38" i="40"/>
  <c r="AV38" i="40" s="1"/>
  <c r="AK38" i="40"/>
  <c r="AM38" i="40" s="1"/>
  <c r="AW57" i="40"/>
  <c r="AC72" i="40"/>
  <c r="AD34" i="40"/>
  <c r="AN34" i="40"/>
  <c r="AV34" i="40" s="1"/>
  <c r="AK34" i="40"/>
  <c r="AM34" i="40" s="1"/>
  <c r="AW25" i="40"/>
  <c r="AW27" i="40"/>
  <c r="AW48" i="40"/>
  <c r="AW59" i="40"/>
  <c r="AD35" i="40"/>
  <c r="AN35" i="40"/>
  <c r="AV35" i="40" s="1"/>
  <c r="AK35" i="40"/>
  <c r="AM35" i="40" s="1"/>
  <c r="AW64" i="40"/>
  <c r="AK41" i="40"/>
  <c r="AM41" i="40" s="1"/>
  <c r="AD41" i="40"/>
  <c r="AN41" i="40"/>
  <c r="AV41" i="40" s="1"/>
  <c r="AW63" i="40"/>
  <c r="AO52" i="40"/>
  <c r="AW52" i="40" s="1"/>
  <c r="AO60" i="40"/>
  <c r="AW60" i="40" s="1"/>
  <c r="AO21" i="40"/>
  <c r="AW21" i="40" s="1"/>
  <c r="AQ29" i="40"/>
  <c r="AN40" i="40"/>
  <c r="AV40" i="40" s="1"/>
  <c r="AD45" i="40"/>
  <c r="AQ67" i="40"/>
  <c r="AW67" i="40" s="1"/>
  <c r="AM15" i="40"/>
  <c r="AO22" i="40"/>
  <c r="AW22" i="40" s="1"/>
  <c r="AD40" i="40"/>
  <c r="AO54" i="40"/>
  <c r="AW54" i="40" s="1"/>
  <c r="AO62" i="40"/>
  <c r="AW62" i="40" s="1"/>
  <c r="AO70" i="40"/>
  <c r="AW70" i="40" s="1"/>
  <c r="AF72" i="40"/>
  <c r="AN45" i="40"/>
  <c r="AV45" i="40" s="1"/>
  <c r="AV15" i="40"/>
  <c r="AD36" i="40"/>
  <c r="AQ44" i="40"/>
  <c r="AW44" i="40" s="1"/>
  <c r="AB15" i="40"/>
  <c r="AO61" i="40"/>
  <c r="AW61" i="40" s="1"/>
  <c r="AL51" i="40"/>
  <c r="AL59" i="40"/>
  <c r="AK36" i="40"/>
  <c r="AM36" i="40" s="1"/>
  <c r="AV21" i="40"/>
  <c r="AG36" i="2"/>
  <c r="AI36" i="2" s="1"/>
  <c r="AJ36" i="2"/>
  <c r="AP36" i="2" s="1"/>
  <c r="AG41" i="2"/>
  <c r="AI41" i="2" s="1"/>
  <c r="AJ41" i="2"/>
  <c r="AP41" i="2" s="1"/>
  <c r="AZ73" i="2"/>
  <c r="AQ20" i="2"/>
  <c r="AP32" i="2"/>
  <c r="AQ34" i="2"/>
  <c r="AQ44" i="2"/>
  <c r="AQ53" i="2"/>
  <c r="AP34" i="2"/>
  <c r="AP24" i="2"/>
  <c r="AQ30" i="2"/>
  <c r="AP45" i="2"/>
  <c r="AP48" i="2"/>
  <c r="AQ51" i="2"/>
  <c r="BB73" i="2"/>
  <c r="AQ68" i="2"/>
  <c r="BK73" i="2"/>
  <c r="AQ32" i="2"/>
  <c r="AQ65" i="2"/>
  <c r="AM73" i="2"/>
  <c r="AQ24" i="2"/>
  <c r="AP44" i="2"/>
  <c r="AQ45" i="2"/>
  <c r="AQ60" i="2"/>
  <c r="AQ64" i="2"/>
  <c r="AP71" i="2"/>
  <c r="AL73" i="2"/>
  <c r="Y73" i="2"/>
  <c r="AP15" i="2"/>
  <c r="BD73" i="2"/>
  <c r="AA73" i="2"/>
  <c r="AJ35" i="2"/>
  <c r="AP35" i="2" s="1"/>
  <c r="AG35" i="2"/>
  <c r="AI35" i="2" s="1"/>
  <c r="AG38" i="2"/>
  <c r="AI38" i="2" s="1"/>
  <c r="AJ38" i="2"/>
  <c r="AP38" i="2" s="1"/>
  <c r="AJ39" i="2"/>
  <c r="AP39" i="2" s="1"/>
  <c r="AG39" i="2"/>
  <c r="AI39" i="2" s="1"/>
  <c r="AK36" i="2"/>
  <c r="AQ36" i="2" s="1"/>
  <c r="AH36" i="2"/>
  <c r="AK39" i="2"/>
  <c r="AQ39" i="2" s="1"/>
  <c r="AH39" i="2"/>
  <c r="AK41" i="2"/>
  <c r="AQ41" i="2" s="1"/>
  <c r="AH41" i="2"/>
  <c r="AH38" i="2"/>
  <c r="AK38" i="2"/>
  <c r="AQ38" i="2" s="1"/>
  <c r="AG46" i="2"/>
  <c r="AI46" i="2" s="1"/>
  <c r="AJ46" i="2"/>
  <c r="AP46" i="2" s="1"/>
  <c r="AK46" i="2"/>
  <c r="AQ46" i="2" s="1"/>
  <c r="AH46" i="2"/>
  <c r="AB73" i="2"/>
  <c r="AK35" i="2"/>
  <c r="AQ35" i="2" s="1"/>
  <c r="AH35" i="2"/>
  <c r="AI15" i="2"/>
  <c r="AK42" i="2"/>
  <c r="AQ42" i="2" s="1"/>
  <c r="AK37" i="2"/>
  <c r="AQ37" i="2" s="1"/>
  <c r="AG37" i="2"/>
  <c r="AI37" i="2" s="1"/>
  <c r="AG42" i="2"/>
  <c r="AI42" i="2" s="1"/>
  <c r="AW15" i="40" l="1"/>
  <c r="AK73" i="2"/>
  <c r="AJ73" i="2"/>
  <c r="AH73" i="2"/>
  <c r="AQ73" i="2"/>
  <c r="AB72" i="40"/>
  <c r="AQ72" i="40"/>
  <c r="AL41" i="40"/>
  <c r="AO41" i="40"/>
  <c r="AW41" i="40" s="1"/>
  <c r="AK72" i="40"/>
  <c r="AO38" i="40"/>
  <c r="AW38" i="40" s="1"/>
  <c r="AL38" i="40"/>
  <c r="AL36" i="40"/>
  <c r="AO36" i="40"/>
  <c r="AW36" i="40" s="1"/>
  <c r="AL40" i="40"/>
  <c r="AO40" i="40"/>
  <c r="AW40" i="40" s="1"/>
  <c r="AW29" i="40"/>
  <c r="AO37" i="40"/>
  <c r="AW37" i="40" s="1"/>
  <c r="AL37" i="40"/>
  <c r="AL45" i="40"/>
  <c r="AO45" i="40"/>
  <c r="AW45" i="40" s="1"/>
  <c r="AV72" i="40"/>
  <c r="AO34" i="40"/>
  <c r="AL34" i="40"/>
  <c r="AO35" i="40"/>
  <c r="AW35" i="40" s="1"/>
  <c r="AL35" i="40"/>
  <c r="AD72" i="40"/>
  <c r="AN72" i="40"/>
  <c r="AP73" i="2"/>
  <c r="AG73" i="2"/>
  <c r="AL72" i="40" l="1"/>
  <c r="AW34" i="40"/>
  <c r="AW72" i="40" s="1"/>
  <c r="AO72" i="40"/>
  <c r="I20" i="46" l="1"/>
  <c r="H20" i="46"/>
  <c r="G20" i="46"/>
  <c r="F20" i="46"/>
  <c r="A20" i="46"/>
  <c r="A19" i="46"/>
  <c r="A18" i="46"/>
  <c r="A17" i="46"/>
  <c r="A16" i="46"/>
  <c r="A15" i="46"/>
  <c r="A14" i="46"/>
  <c r="A13" i="46"/>
  <c r="A12" i="46"/>
  <c r="A11" i="46"/>
  <c r="A10" i="46"/>
  <c r="A9" i="46"/>
  <c r="A8" i="46"/>
  <c r="A7" i="46"/>
  <c r="A23" i="44"/>
  <c r="H22" i="44"/>
  <c r="H23" i="44" s="1"/>
  <c r="E22" i="44"/>
  <c r="E23" i="44" s="1"/>
  <c r="A22" i="44"/>
  <c r="D21" i="44"/>
  <c r="A21" i="44"/>
  <c r="H21" i="44"/>
  <c r="E21" i="44"/>
  <c r="A20" i="44"/>
  <c r="A19" i="44"/>
  <c r="H19" i="44"/>
  <c r="D19" i="44"/>
  <c r="A18" i="44"/>
  <c r="A17" i="44"/>
  <c r="F17" i="44"/>
  <c r="E17" i="44"/>
  <c r="A16" i="44"/>
  <c r="CF73" i="41"/>
  <c r="CE73" i="41"/>
  <c r="CD73" i="41"/>
  <c r="CC73" i="41"/>
  <c r="CB73" i="41"/>
  <c r="BQ73" i="41"/>
  <c r="BP73" i="41"/>
  <c r="BJ73" i="41"/>
  <c r="BI73" i="41"/>
  <c r="BH73" i="41"/>
  <c r="BE73" i="41"/>
  <c r="BC73" i="41"/>
  <c r="BA73" i="41"/>
  <c r="AX73" i="41"/>
  <c r="AW73" i="41"/>
  <c r="AV73" i="41"/>
  <c r="AU73" i="41"/>
  <c r="AS73" i="41"/>
  <c r="AR73" i="41"/>
  <c r="AE73" i="41"/>
  <c r="AC73" i="41"/>
  <c r="X73" i="41"/>
  <c r="W73" i="41"/>
  <c r="U73" i="41"/>
  <c r="S73" i="41"/>
  <c r="BD71" i="41"/>
  <c r="BB71" i="41"/>
  <c r="AZ71" i="41"/>
  <c r="AN71" i="41"/>
  <c r="AL71" i="41"/>
  <c r="AJ71" i="41"/>
  <c r="AG71" i="41"/>
  <c r="AI71" i="41" s="1"/>
  <c r="AF71" i="41"/>
  <c r="AD71" i="41"/>
  <c r="AM71" i="41" s="1"/>
  <c r="AB71" i="41"/>
  <c r="AK71" i="41" s="1"/>
  <c r="Y71" i="41"/>
  <c r="V71" i="41"/>
  <c r="T71" i="41"/>
  <c r="A71" i="41"/>
  <c r="BD70" i="41"/>
  <c r="BB70" i="41"/>
  <c r="AZ70" i="41"/>
  <c r="AN70" i="41"/>
  <c r="AL70" i="41"/>
  <c r="AJ70" i="41"/>
  <c r="AG70" i="41"/>
  <c r="AI70" i="41" s="1"/>
  <c r="AF70" i="41"/>
  <c r="AD70" i="41"/>
  <c r="AM70" i="41" s="1"/>
  <c r="AB70" i="41"/>
  <c r="AK70" i="41" s="1"/>
  <c r="Y70" i="41"/>
  <c r="V70" i="41"/>
  <c r="T70" i="41"/>
  <c r="A70" i="41"/>
  <c r="A69" i="41"/>
  <c r="BD68" i="41"/>
  <c r="BB68" i="41"/>
  <c r="AZ68" i="41"/>
  <c r="AN68" i="41"/>
  <c r="AL68" i="41"/>
  <c r="AJ68" i="41"/>
  <c r="AG68" i="41"/>
  <c r="AI68" i="41" s="1"/>
  <c r="AF68" i="41"/>
  <c r="AD68" i="41"/>
  <c r="AM68" i="41" s="1"/>
  <c r="AB68" i="41"/>
  <c r="AK68" i="41" s="1"/>
  <c r="Y68" i="41"/>
  <c r="V68" i="41"/>
  <c r="T68" i="41"/>
  <c r="A68" i="41"/>
  <c r="BD67" i="41"/>
  <c r="BB67" i="41"/>
  <c r="AZ67" i="41"/>
  <c r="AN67" i="41"/>
  <c r="AL67" i="41"/>
  <c r="AJ67" i="41"/>
  <c r="AG67" i="41"/>
  <c r="AI67" i="41" s="1"/>
  <c r="AF67" i="41"/>
  <c r="AD67" i="41"/>
  <c r="AM67" i="41" s="1"/>
  <c r="AB67" i="41"/>
  <c r="AK67" i="41" s="1"/>
  <c r="Y67" i="41"/>
  <c r="V67" i="41"/>
  <c r="T67" i="41"/>
  <c r="A67" i="41"/>
  <c r="A66" i="41"/>
  <c r="BD65" i="41"/>
  <c r="BB65" i="41"/>
  <c r="AZ65" i="41"/>
  <c r="AN65" i="41"/>
  <c r="AL65" i="41"/>
  <c r="AJ65" i="41"/>
  <c r="AG65" i="41"/>
  <c r="AI65" i="41" s="1"/>
  <c r="AF65" i="41"/>
  <c r="AD65" i="41"/>
  <c r="AM65" i="41" s="1"/>
  <c r="AB65" i="41"/>
  <c r="Y65" i="41"/>
  <c r="V65" i="41"/>
  <c r="T65" i="41"/>
  <c r="A65" i="41"/>
  <c r="BD64" i="41"/>
  <c r="BB64" i="41"/>
  <c r="AZ64" i="41"/>
  <c r="AN64" i="41"/>
  <c r="AL64" i="41"/>
  <c r="AJ64" i="41"/>
  <c r="AG64" i="41"/>
  <c r="AI64" i="41" s="1"/>
  <c r="AF64" i="41"/>
  <c r="AD64" i="41"/>
  <c r="AM64" i="41" s="1"/>
  <c r="AB64" i="41"/>
  <c r="AK64" i="41" s="1"/>
  <c r="Y64" i="41"/>
  <c r="V64" i="41"/>
  <c r="T64" i="41"/>
  <c r="A64" i="41"/>
  <c r="BD63" i="41"/>
  <c r="BB63" i="41"/>
  <c r="AZ63" i="41"/>
  <c r="AN63" i="41"/>
  <c r="AL63" i="41"/>
  <c r="AJ63" i="41"/>
  <c r="AG63" i="41"/>
  <c r="AI63" i="41" s="1"/>
  <c r="AF63" i="41"/>
  <c r="AD63" i="41"/>
  <c r="AM63" i="41" s="1"/>
  <c r="AB63" i="41"/>
  <c r="AK63" i="41" s="1"/>
  <c r="Y63" i="41"/>
  <c r="V63" i="41"/>
  <c r="T63" i="41"/>
  <c r="A63" i="41"/>
  <c r="BD62" i="41"/>
  <c r="BB62" i="41"/>
  <c r="AZ62" i="41"/>
  <c r="AN62" i="41"/>
  <c r="AL62" i="41"/>
  <c r="AJ62" i="41"/>
  <c r="AG62" i="41"/>
  <c r="AI62" i="41" s="1"/>
  <c r="AF62" i="41"/>
  <c r="AD62" i="41"/>
  <c r="AM62" i="41" s="1"/>
  <c r="AB62" i="41"/>
  <c r="AK62" i="41" s="1"/>
  <c r="Y62" i="41"/>
  <c r="V62" i="41"/>
  <c r="T62" i="41"/>
  <c r="A62" i="41"/>
  <c r="BD61" i="41"/>
  <c r="BB61" i="41"/>
  <c r="AZ61" i="41"/>
  <c r="AN61" i="41"/>
  <c r="AL61" i="41"/>
  <c r="AJ61" i="41"/>
  <c r="AG61" i="41"/>
  <c r="AI61" i="41" s="1"/>
  <c r="AF61" i="41"/>
  <c r="AD61" i="41"/>
  <c r="AM61" i="41" s="1"/>
  <c r="AB61" i="41"/>
  <c r="AK61" i="41" s="1"/>
  <c r="Y61" i="41"/>
  <c r="V61" i="41"/>
  <c r="T61" i="41"/>
  <c r="A61" i="41"/>
  <c r="BD60" i="41"/>
  <c r="BB60" i="41"/>
  <c r="AZ60" i="41"/>
  <c r="AN60" i="41"/>
  <c r="AL60" i="41"/>
  <c r="AJ60" i="41"/>
  <c r="AG60" i="41"/>
  <c r="AI60" i="41" s="1"/>
  <c r="AF60" i="41"/>
  <c r="AD60" i="41"/>
  <c r="AM60" i="41" s="1"/>
  <c r="AB60" i="41"/>
  <c r="AK60" i="41" s="1"/>
  <c r="Y60" i="41"/>
  <c r="V60" i="41"/>
  <c r="T60" i="41"/>
  <c r="A60" i="41"/>
  <c r="A59" i="41"/>
  <c r="BD58" i="41"/>
  <c r="BB58" i="41"/>
  <c r="AZ58" i="41"/>
  <c r="AN58" i="41"/>
  <c r="AL58" i="41"/>
  <c r="AJ58" i="41"/>
  <c r="AG58" i="41"/>
  <c r="AI58" i="41" s="1"/>
  <c r="AF58" i="41"/>
  <c r="AD58" i="41"/>
  <c r="AM58" i="41" s="1"/>
  <c r="AB58" i="41"/>
  <c r="AK58" i="41" s="1"/>
  <c r="Y58" i="41"/>
  <c r="V58" i="41"/>
  <c r="T58" i="41"/>
  <c r="A58" i="41"/>
  <c r="BD57" i="41"/>
  <c r="BB57" i="41"/>
  <c r="AZ57" i="41"/>
  <c r="AN57" i="41"/>
  <c r="AL57" i="41"/>
  <c r="AJ57" i="41"/>
  <c r="AG57" i="41"/>
  <c r="AI57" i="41" s="1"/>
  <c r="AF57" i="41"/>
  <c r="AD57" i="41"/>
  <c r="AM57" i="41" s="1"/>
  <c r="AB57" i="41"/>
  <c r="AK57" i="41" s="1"/>
  <c r="Y57" i="41"/>
  <c r="V57" i="41"/>
  <c r="T57" i="41"/>
  <c r="A57" i="41"/>
  <c r="A56" i="41"/>
  <c r="BD55" i="41"/>
  <c r="BB55" i="41"/>
  <c r="AZ55" i="41"/>
  <c r="AN55" i="41"/>
  <c r="AL55" i="41"/>
  <c r="AJ55" i="41"/>
  <c r="AG55" i="41"/>
  <c r="AI55" i="41" s="1"/>
  <c r="AF55" i="41"/>
  <c r="AD55" i="41"/>
  <c r="AM55" i="41" s="1"/>
  <c r="AB55" i="41"/>
  <c r="AK55" i="41" s="1"/>
  <c r="Y55" i="41"/>
  <c r="V55" i="41"/>
  <c r="T55" i="41"/>
  <c r="A55" i="41"/>
  <c r="A54" i="41"/>
  <c r="BD53" i="41"/>
  <c r="BB53" i="41"/>
  <c r="AZ53" i="41"/>
  <c r="AN53" i="41"/>
  <c r="AL53" i="41"/>
  <c r="AJ53" i="41"/>
  <c r="AG53" i="41"/>
  <c r="AI53" i="41" s="1"/>
  <c r="AF53" i="41"/>
  <c r="AD53" i="41"/>
  <c r="AM53" i="41" s="1"/>
  <c r="AB53" i="41"/>
  <c r="Y53" i="41"/>
  <c r="V53" i="41"/>
  <c r="T53" i="41"/>
  <c r="A53" i="41"/>
  <c r="BD52" i="41"/>
  <c r="BB52" i="41"/>
  <c r="AZ52" i="41"/>
  <c r="AN52" i="41"/>
  <c r="AL52" i="41"/>
  <c r="AJ52" i="41"/>
  <c r="AG52" i="41"/>
  <c r="AI52" i="41" s="1"/>
  <c r="AF52" i="41"/>
  <c r="AD52" i="41"/>
  <c r="AM52" i="41" s="1"/>
  <c r="AB52" i="41"/>
  <c r="AK52" i="41" s="1"/>
  <c r="Y52" i="41"/>
  <c r="V52" i="41"/>
  <c r="T52" i="41"/>
  <c r="A52" i="41"/>
  <c r="BD51" i="41"/>
  <c r="BB51" i="41"/>
  <c r="AZ51" i="41"/>
  <c r="AN51" i="41"/>
  <c r="AL51" i="41"/>
  <c r="AJ51" i="41"/>
  <c r="AG51" i="41"/>
  <c r="AI51" i="41" s="1"/>
  <c r="AF51" i="41"/>
  <c r="AD51" i="41"/>
  <c r="AM51" i="41" s="1"/>
  <c r="AB51" i="41"/>
  <c r="AK51" i="41" s="1"/>
  <c r="Y51" i="41"/>
  <c r="V51" i="41"/>
  <c r="T51" i="41"/>
  <c r="A51" i="41"/>
  <c r="A50" i="41"/>
  <c r="BD49" i="41"/>
  <c r="BB49" i="41"/>
  <c r="AZ49" i="41"/>
  <c r="AN49" i="41"/>
  <c r="AL49" i="41"/>
  <c r="AJ49" i="41"/>
  <c r="AG49" i="41"/>
  <c r="AI49" i="41" s="1"/>
  <c r="AF49" i="41"/>
  <c r="AD49" i="41"/>
  <c r="AM49" i="41" s="1"/>
  <c r="AB49" i="41"/>
  <c r="AK49" i="41" s="1"/>
  <c r="Y49" i="41"/>
  <c r="V49" i="41"/>
  <c r="T49" i="41"/>
  <c r="A49" i="41"/>
  <c r="BD48" i="41"/>
  <c r="BB48" i="41"/>
  <c r="AZ48" i="41"/>
  <c r="AN48" i="41"/>
  <c r="AL48" i="41"/>
  <c r="AJ48" i="41"/>
  <c r="AG48" i="41"/>
  <c r="AI48" i="41" s="1"/>
  <c r="AF48" i="41"/>
  <c r="AD48" i="41"/>
  <c r="AM48" i="41" s="1"/>
  <c r="AB48" i="41"/>
  <c r="AK48" i="41" s="1"/>
  <c r="Y48" i="41"/>
  <c r="V48" i="41"/>
  <c r="T48" i="41"/>
  <c r="A48" i="41"/>
  <c r="A47" i="41"/>
  <c r="BD46" i="41"/>
  <c r="BB46" i="41"/>
  <c r="AZ46" i="41"/>
  <c r="AN46" i="41"/>
  <c r="AL46" i="41"/>
  <c r="AF46" i="41"/>
  <c r="AD46" i="41"/>
  <c r="AM46" i="41" s="1"/>
  <c r="Y46" i="41"/>
  <c r="AA46" i="41" s="1"/>
  <c r="AJ46" i="41" s="1"/>
  <c r="V46" i="41"/>
  <c r="T46" i="41"/>
  <c r="A46" i="41"/>
  <c r="BD45" i="41"/>
  <c r="BB45" i="41"/>
  <c r="AZ45" i="41"/>
  <c r="AN45" i="41"/>
  <c r="AL45" i="41"/>
  <c r="AJ45" i="41"/>
  <c r="AG45" i="41"/>
  <c r="AI45" i="41" s="1"/>
  <c r="AF45" i="41"/>
  <c r="AD45" i="41"/>
  <c r="AM45" i="41" s="1"/>
  <c r="AB45" i="41"/>
  <c r="AK45" i="41" s="1"/>
  <c r="Y45" i="41"/>
  <c r="V45" i="41"/>
  <c r="T45" i="41"/>
  <c r="A45" i="41"/>
  <c r="BD44" i="41"/>
  <c r="BB44" i="41"/>
  <c r="AZ44" i="41"/>
  <c r="AN44" i="41"/>
  <c r="AL44" i="41"/>
  <c r="AJ44" i="41"/>
  <c r="AG44" i="41"/>
  <c r="AI44" i="41" s="1"/>
  <c r="AF44" i="41"/>
  <c r="AD44" i="41"/>
  <c r="AM44" i="41" s="1"/>
  <c r="AB44" i="41"/>
  <c r="AK44" i="41" s="1"/>
  <c r="Y44" i="41"/>
  <c r="V44" i="41"/>
  <c r="T44" i="41"/>
  <c r="A44" i="41"/>
  <c r="A43" i="41"/>
  <c r="BD42" i="41"/>
  <c r="BB42" i="41"/>
  <c r="AZ42" i="41"/>
  <c r="AN42" i="41"/>
  <c r="AL42" i="41"/>
  <c r="AF42" i="41"/>
  <c r="AD42" i="41"/>
  <c r="AM42" i="41" s="1"/>
  <c r="Y42" i="41"/>
  <c r="AA42" i="41" s="1"/>
  <c r="V42" i="41"/>
  <c r="T42" i="41"/>
  <c r="A42" i="41"/>
  <c r="BD41" i="41"/>
  <c r="BB41" i="41"/>
  <c r="AZ41" i="41"/>
  <c r="AN41" i="41"/>
  <c r="AL41" i="41"/>
  <c r="AF41" i="41"/>
  <c r="AD41" i="41"/>
  <c r="AM41" i="41" s="1"/>
  <c r="Y41" i="41"/>
  <c r="AA41" i="41" s="1"/>
  <c r="V41" i="41"/>
  <c r="T41" i="41"/>
  <c r="A41" i="41"/>
  <c r="BD40" i="41"/>
  <c r="BB40" i="41"/>
  <c r="AZ40" i="41"/>
  <c r="AN40" i="41"/>
  <c r="AM40" i="41"/>
  <c r="AL40" i="41"/>
  <c r="AK40" i="41"/>
  <c r="AJ40" i="41"/>
  <c r="AH40" i="41"/>
  <c r="AG40" i="41"/>
  <c r="AI40" i="41" s="1"/>
  <c r="Z40" i="41"/>
  <c r="Y40" i="41"/>
  <c r="A40" i="41"/>
  <c r="BD39" i="41"/>
  <c r="BB39" i="41"/>
  <c r="AZ39" i="41"/>
  <c r="AN39" i="41"/>
  <c r="AL39" i="41"/>
  <c r="AF39" i="41"/>
  <c r="AD39" i="41"/>
  <c r="AM39" i="41" s="1"/>
  <c r="Y39" i="41"/>
  <c r="AA39" i="41" s="1"/>
  <c r="V39" i="41"/>
  <c r="T39" i="41"/>
  <c r="A39" i="41"/>
  <c r="BD38" i="41"/>
  <c r="BB38" i="41"/>
  <c r="AZ38" i="41"/>
  <c r="AN38" i="41"/>
  <c r="AL38" i="41"/>
  <c r="AF38" i="41"/>
  <c r="AD38" i="41"/>
  <c r="AM38" i="41" s="1"/>
  <c r="Y38" i="41"/>
  <c r="AA38" i="41" s="1"/>
  <c r="AJ38" i="41" s="1"/>
  <c r="V38" i="41"/>
  <c r="T38" i="41"/>
  <c r="A38" i="41"/>
  <c r="BD37" i="41"/>
  <c r="BB37" i="41"/>
  <c r="AZ37" i="41"/>
  <c r="AN37" i="41"/>
  <c r="AL37" i="41"/>
  <c r="AF37" i="41"/>
  <c r="AD37" i="41"/>
  <c r="AM37" i="41" s="1"/>
  <c r="Y37" i="41"/>
  <c r="AA37" i="41" s="1"/>
  <c r="AJ37" i="41" s="1"/>
  <c r="V37" i="41"/>
  <c r="T37" i="41"/>
  <c r="A37" i="41"/>
  <c r="BD36" i="41"/>
  <c r="BB36" i="41"/>
  <c r="AZ36" i="41"/>
  <c r="AN36" i="41"/>
  <c r="AL36" i="41"/>
  <c r="AF36" i="41"/>
  <c r="AD36" i="41"/>
  <c r="AM36" i="41" s="1"/>
  <c r="Y36" i="41"/>
  <c r="AA36" i="41" s="1"/>
  <c r="AJ36" i="41" s="1"/>
  <c r="V36" i="41"/>
  <c r="T36" i="41"/>
  <c r="A36" i="41"/>
  <c r="BD35" i="41"/>
  <c r="BB35" i="41"/>
  <c r="AZ35" i="41"/>
  <c r="AN35" i="41"/>
  <c r="AL35" i="41"/>
  <c r="AF35" i="41"/>
  <c r="AD35" i="41"/>
  <c r="AM35" i="41" s="1"/>
  <c r="Y35" i="41"/>
  <c r="AA35" i="41" s="1"/>
  <c r="V35" i="41"/>
  <c r="T35" i="41"/>
  <c r="A35" i="41"/>
  <c r="BD34" i="41"/>
  <c r="BB34" i="41"/>
  <c r="AZ34" i="41"/>
  <c r="AN34" i="41"/>
  <c r="AL34" i="41"/>
  <c r="AJ34" i="41"/>
  <c r="AG34" i="41"/>
  <c r="AI34" i="41" s="1"/>
  <c r="AF34" i="41"/>
  <c r="AD34" i="41"/>
  <c r="AM34" i="41" s="1"/>
  <c r="AB34" i="41"/>
  <c r="AK34" i="41" s="1"/>
  <c r="Y34" i="41"/>
  <c r="V34" i="41"/>
  <c r="T34" i="41"/>
  <c r="A34" i="41"/>
  <c r="A33" i="41"/>
  <c r="BD32" i="41"/>
  <c r="BB32" i="41"/>
  <c r="AZ32" i="41"/>
  <c r="AN32" i="41"/>
  <c r="AL32" i="41"/>
  <c r="AJ32" i="41"/>
  <c r="AG32" i="41"/>
  <c r="AI32" i="41" s="1"/>
  <c r="AF32" i="41"/>
  <c r="AD32" i="41"/>
  <c r="AM32" i="41" s="1"/>
  <c r="AB32" i="41"/>
  <c r="AK32" i="41" s="1"/>
  <c r="Y32" i="41"/>
  <c r="V32" i="41"/>
  <c r="T32" i="41"/>
  <c r="A32" i="41"/>
  <c r="A31" i="41"/>
  <c r="BD30" i="41"/>
  <c r="BB30" i="41"/>
  <c r="AZ30" i="41"/>
  <c r="AN30" i="41"/>
  <c r="AL30" i="41"/>
  <c r="AJ30" i="41"/>
  <c r="AG30" i="41"/>
  <c r="AI30" i="41" s="1"/>
  <c r="AF30" i="41"/>
  <c r="AD30" i="41"/>
  <c r="AM30" i="41" s="1"/>
  <c r="AB30" i="41"/>
  <c r="AK30" i="41" s="1"/>
  <c r="Y30" i="41"/>
  <c r="V30" i="41"/>
  <c r="T30" i="41"/>
  <c r="A30" i="41"/>
  <c r="BD29" i="41"/>
  <c r="BB29" i="41"/>
  <c r="AZ29" i="41"/>
  <c r="AN29" i="41"/>
  <c r="AL29" i="41"/>
  <c r="AJ29" i="41"/>
  <c r="AG29" i="41"/>
  <c r="AI29" i="41" s="1"/>
  <c r="AF29" i="41"/>
  <c r="AD29" i="41"/>
  <c r="AM29" i="41" s="1"/>
  <c r="AB29" i="41"/>
  <c r="AK29" i="41" s="1"/>
  <c r="Y29" i="41"/>
  <c r="V29" i="41"/>
  <c r="T29" i="41"/>
  <c r="A29" i="41"/>
  <c r="A28" i="41"/>
  <c r="BD27" i="41"/>
  <c r="BB27" i="41"/>
  <c r="AZ27" i="41"/>
  <c r="AN27" i="41"/>
  <c r="AL27" i="41"/>
  <c r="AJ27" i="41"/>
  <c r="AG27" i="41"/>
  <c r="AI27" i="41" s="1"/>
  <c r="AF27" i="41"/>
  <c r="AD27" i="41"/>
  <c r="AM27" i="41" s="1"/>
  <c r="AB27" i="41"/>
  <c r="AK27" i="41" s="1"/>
  <c r="Y27" i="41"/>
  <c r="V27" i="41"/>
  <c r="T27" i="41"/>
  <c r="A27" i="41"/>
  <c r="BD26" i="41"/>
  <c r="BB26" i="41"/>
  <c r="AZ26" i="41"/>
  <c r="AN26" i="41"/>
  <c r="AL26" i="41"/>
  <c r="AJ26" i="41"/>
  <c r="AG26" i="41"/>
  <c r="AI26" i="41" s="1"/>
  <c r="AF26" i="41"/>
  <c r="AD26" i="41"/>
  <c r="AM26" i="41" s="1"/>
  <c r="AB26" i="41"/>
  <c r="AK26" i="41" s="1"/>
  <c r="Y26" i="41"/>
  <c r="V26" i="41"/>
  <c r="T26" i="41"/>
  <c r="A26" i="41"/>
  <c r="BD25" i="41"/>
  <c r="BB25" i="41"/>
  <c r="AZ25" i="41"/>
  <c r="AN25" i="41"/>
  <c r="AL25" i="41"/>
  <c r="AJ25" i="41"/>
  <c r="AG25" i="41"/>
  <c r="AI25" i="41" s="1"/>
  <c r="AF25" i="41"/>
  <c r="AD25" i="41"/>
  <c r="AM25" i="41" s="1"/>
  <c r="AB25" i="41"/>
  <c r="AK25" i="41" s="1"/>
  <c r="Y25" i="41"/>
  <c r="V25" i="41"/>
  <c r="T25" i="41"/>
  <c r="A25" i="41"/>
  <c r="BD24" i="41"/>
  <c r="AN24" i="41"/>
  <c r="AL24" i="41"/>
  <c r="AJ24" i="41"/>
  <c r="AG24" i="41"/>
  <c r="AI24" i="41" s="1"/>
  <c r="AF24" i="41"/>
  <c r="AD24" i="41"/>
  <c r="AM24" i="41" s="1"/>
  <c r="AB24" i="41"/>
  <c r="Y24" i="41"/>
  <c r="V24" i="41"/>
  <c r="T24" i="41"/>
  <c r="A24" i="41"/>
  <c r="A23" i="41"/>
  <c r="BD22" i="41"/>
  <c r="BB22" i="41"/>
  <c r="AZ22" i="41"/>
  <c r="AN22" i="41"/>
  <c r="AL22" i="41"/>
  <c r="AJ22" i="41"/>
  <c r="AG22" i="41"/>
  <c r="AI22" i="41" s="1"/>
  <c r="AF22" i="41"/>
  <c r="AD22" i="41"/>
  <c r="AM22" i="41" s="1"/>
  <c r="AB22" i="41"/>
  <c r="AK22" i="41" s="1"/>
  <c r="Y22" i="41"/>
  <c r="V22" i="41"/>
  <c r="T22" i="41"/>
  <c r="A22" i="41"/>
  <c r="BD21" i="41"/>
  <c r="BB21" i="41"/>
  <c r="AZ21" i="41"/>
  <c r="AN21" i="41"/>
  <c r="AL21" i="41"/>
  <c r="AJ21" i="41"/>
  <c r="AG21" i="41"/>
  <c r="AI21" i="41" s="1"/>
  <c r="AF21" i="41"/>
  <c r="AD21" i="41"/>
  <c r="AM21" i="41" s="1"/>
  <c r="AB21" i="41"/>
  <c r="AK21" i="41" s="1"/>
  <c r="Y21" i="41"/>
  <c r="V21" i="41"/>
  <c r="T21" i="41"/>
  <c r="A21" i="41"/>
  <c r="BD20" i="41"/>
  <c r="BB20" i="41"/>
  <c r="AZ20" i="41"/>
  <c r="AN20" i="41"/>
  <c r="AL20" i="41"/>
  <c r="AJ20" i="41"/>
  <c r="AG20" i="41"/>
  <c r="AI20" i="41" s="1"/>
  <c r="AF20" i="41"/>
  <c r="AD20" i="41"/>
  <c r="AM20" i="41" s="1"/>
  <c r="AB20" i="41"/>
  <c r="AK20" i="41" s="1"/>
  <c r="Y20" i="41"/>
  <c r="V20" i="41"/>
  <c r="T20" i="41"/>
  <c r="A20" i="41"/>
  <c r="A19" i="41"/>
  <c r="BD18" i="41"/>
  <c r="BB18" i="41"/>
  <c r="AZ18" i="41"/>
  <c r="AN18" i="41"/>
  <c r="AL18" i="41"/>
  <c r="AJ18" i="41"/>
  <c r="AG18" i="41"/>
  <c r="AI18" i="41" s="1"/>
  <c r="AF18" i="41"/>
  <c r="AD18" i="41"/>
  <c r="AM18" i="41" s="1"/>
  <c r="AB18" i="41"/>
  <c r="AK18" i="41" s="1"/>
  <c r="Y18" i="41"/>
  <c r="V18" i="41"/>
  <c r="T18" i="41"/>
  <c r="A18" i="41"/>
  <c r="BD17" i="41"/>
  <c r="BB17" i="41"/>
  <c r="AZ17" i="41"/>
  <c r="AN17" i="41"/>
  <c r="AL17" i="41"/>
  <c r="AJ17" i="41"/>
  <c r="AG17" i="41"/>
  <c r="AI17" i="41" s="1"/>
  <c r="AF17" i="41"/>
  <c r="AD17" i="41"/>
  <c r="AM17" i="41" s="1"/>
  <c r="AB17" i="41"/>
  <c r="Y17" i="41"/>
  <c r="V17" i="41"/>
  <c r="T17" i="41"/>
  <c r="A17" i="41"/>
  <c r="BD16" i="41"/>
  <c r="BB16" i="41"/>
  <c r="AZ16" i="41"/>
  <c r="AN16" i="41"/>
  <c r="AL16" i="41"/>
  <c r="AJ16" i="41"/>
  <c r="AG16" i="41"/>
  <c r="AI16" i="41" s="1"/>
  <c r="AF16" i="41"/>
  <c r="AD16" i="41"/>
  <c r="AM16" i="41" s="1"/>
  <c r="AB16" i="41"/>
  <c r="Y16" i="41"/>
  <c r="V16" i="41"/>
  <c r="T16" i="41"/>
  <c r="A16" i="41"/>
  <c r="BD15" i="41"/>
  <c r="BB15" i="41"/>
  <c r="AZ15" i="41"/>
  <c r="AN15" i="41"/>
  <c r="AL15" i="41"/>
  <c r="AJ15" i="41"/>
  <c r="AG15" i="41"/>
  <c r="AF15" i="41"/>
  <c r="AD15" i="41"/>
  <c r="AM15" i="41" s="1"/>
  <c r="AB15" i="41"/>
  <c r="Y15" i="41"/>
  <c r="V15" i="41"/>
  <c r="T15" i="41"/>
  <c r="A15" i="41"/>
  <c r="AC66" i="33"/>
  <c r="AB66" i="33"/>
  <c r="AA66" i="33"/>
  <c r="Z66" i="33"/>
  <c r="Y66" i="33"/>
  <c r="X66" i="33"/>
  <c r="W66" i="33"/>
  <c r="V66" i="33"/>
  <c r="U66" i="33"/>
  <c r="T66" i="33"/>
  <c r="S66" i="33"/>
  <c r="R66" i="33"/>
  <c r="Q66" i="33"/>
  <c r="P66" i="33"/>
  <c r="O66" i="33"/>
  <c r="N66" i="33"/>
  <c r="M66" i="33"/>
  <c r="L66" i="33"/>
  <c r="K66" i="33"/>
  <c r="J66" i="33"/>
  <c r="I66" i="33"/>
  <c r="A65" i="33"/>
  <c r="A64" i="33"/>
  <c r="A63" i="33"/>
  <c r="A62" i="33"/>
  <c r="A61" i="33"/>
  <c r="A60" i="33"/>
  <c r="A59" i="33"/>
  <c r="A58" i="33"/>
  <c r="A57" i="33"/>
  <c r="A56" i="33"/>
  <c r="A55" i="33"/>
  <c r="A54" i="33"/>
  <c r="A53" i="33"/>
  <c r="A52" i="33"/>
  <c r="A51" i="33"/>
  <c r="A50" i="33"/>
  <c r="A49" i="33"/>
  <c r="A48" i="33"/>
  <c r="A47" i="33"/>
  <c r="A46" i="33"/>
  <c r="A45" i="33"/>
  <c r="A44" i="33"/>
  <c r="A43" i="33"/>
  <c r="A42" i="33"/>
  <c r="A41" i="33"/>
  <c r="A40" i="33"/>
  <c r="A39" i="33"/>
  <c r="A38" i="33"/>
  <c r="A37" i="33"/>
  <c r="A36" i="33"/>
  <c r="A35" i="33"/>
  <c r="A34" i="33"/>
  <c r="A33" i="33"/>
  <c r="A32" i="33"/>
  <c r="A31" i="33"/>
  <c r="A30" i="33"/>
  <c r="A29" i="33"/>
  <c r="A28" i="33"/>
  <c r="A27" i="33"/>
  <c r="A26" i="33"/>
  <c r="A25" i="33"/>
  <c r="A24" i="33"/>
  <c r="A23" i="33"/>
  <c r="A22" i="33"/>
  <c r="A21" i="33"/>
  <c r="A20" i="33"/>
  <c r="A19" i="33"/>
  <c r="A18" i="33"/>
  <c r="A17" i="33"/>
  <c r="A16" i="33"/>
  <c r="A15" i="33"/>
  <c r="A14" i="33"/>
  <c r="A13" i="33"/>
  <c r="A12" i="33"/>
  <c r="A11" i="33"/>
  <c r="A10" i="33"/>
  <c r="A9" i="33"/>
  <c r="A8" i="33"/>
  <c r="AQ68" i="41" l="1"/>
  <c r="Z62" i="41"/>
  <c r="Z70" i="41"/>
  <c r="Z36" i="41"/>
  <c r="Z57" i="41"/>
  <c r="Z17" i="41"/>
  <c r="Z38" i="41"/>
  <c r="AP38" i="41"/>
  <c r="Z29" i="41"/>
  <c r="Z68" i="41"/>
  <c r="AP15" i="41"/>
  <c r="AH17" i="41"/>
  <c r="Z37" i="41"/>
  <c r="BB73" i="41"/>
  <c r="Z18" i="41"/>
  <c r="Z25" i="41"/>
  <c r="AH61" i="41"/>
  <c r="Z20" i="41"/>
  <c r="Z35" i="41"/>
  <c r="AQ40" i="41"/>
  <c r="Z41" i="41"/>
  <c r="AQ45" i="41"/>
  <c r="Z53" i="41"/>
  <c r="AH21" i="41"/>
  <c r="AP30" i="41"/>
  <c r="AH64" i="41"/>
  <c r="Z46" i="41"/>
  <c r="AP58" i="41"/>
  <c r="AP60" i="41"/>
  <c r="Z67" i="41"/>
  <c r="Z22" i="41"/>
  <c r="AP44" i="41"/>
  <c r="AP55" i="41"/>
  <c r="AH16" i="41"/>
  <c r="Z48" i="41"/>
  <c r="AJ41" i="41"/>
  <c r="AP41" i="41" s="1"/>
  <c r="AB41" i="41"/>
  <c r="AK41" i="41" s="1"/>
  <c r="AQ41" i="41" s="1"/>
  <c r="AG41" i="41"/>
  <c r="AI41" i="41" s="1"/>
  <c r="AJ42" i="41"/>
  <c r="AP42" i="41" s="1"/>
  <c r="AG42" i="41"/>
  <c r="AI42" i="41" s="1"/>
  <c r="AB42" i="41"/>
  <c r="AK42" i="41" s="1"/>
  <c r="AQ42" i="41" s="1"/>
  <c r="AF73" i="41"/>
  <c r="BD73" i="41"/>
  <c r="Z21" i="41"/>
  <c r="AP21" i="41"/>
  <c r="Z24" i="41"/>
  <c r="AQ25" i="41"/>
  <c r="AP34" i="41"/>
  <c r="AB38" i="41"/>
  <c r="AK38" i="41" s="1"/>
  <c r="AQ38" i="41" s="1"/>
  <c r="Z49" i="41"/>
  <c r="AP49" i="41"/>
  <c r="AK16" i="41"/>
  <c r="AQ16" i="41" s="1"/>
  <c r="AP18" i="41"/>
  <c r="AH26" i="41"/>
  <c r="AP32" i="41"/>
  <c r="AB37" i="41"/>
  <c r="AK37" i="41" s="1"/>
  <c r="AQ37" i="41" s="1"/>
  <c r="AP67" i="41"/>
  <c r="AK17" i="41"/>
  <c r="AQ17" i="41" s="1"/>
  <c r="AH24" i="41"/>
  <c r="Z27" i="41"/>
  <c r="AP27" i="41"/>
  <c r="AH44" i="41"/>
  <c r="AH45" i="41"/>
  <c r="AH51" i="41"/>
  <c r="Z55" i="41"/>
  <c r="AP64" i="41"/>
  <c r="AP37" i="41"/>
  <c r="AP25" i="41"/>
  <c r="AP36" i="41"/>
  <c r="AP52" i="41"/>
  <c r="AH65" i="41"/>
  <c r="AH15" i="41"/>
  <c r="AP46" i="41"/>
  <c r="AP51" i="41"/>
  <c r="AH53" i="41"/>
  <c r="Z63" i="41"/>
  <c r="AP71" i="41"/>
  <c r="C19" i="44"/>
  <c r="E19" i="44"/>
  <c r="F19" i="44"/>
  <c r="G17" i="44"/>
  <c r="H17" i="44"/>
  <c r="C23" i="44"/>
  <c r="D23" i="44"/>
  <c r="C21" i="44"/>
  <c r="G19" i="44"/>
  <c r="F21" i="44"/>
  <c r="C17" i="44"/>
  <c r="G21" i="44"/>
  <c r="D17" i="44"/>
  <c r="F23" i="44"/>
  <c r="G23" i="44"/>
  <c r="AJ39" i="41"/>
  <c r="AP39" i="41" s="1"/>
  <c r="AB39" i="41"/>
  <c r="AK39" i="41" s="1"/>
  <c r="AQ39" i="41" s="1"/>
  <c r="AG39" i="41"/>
  <c r="AI39" i="41" s="1"/>
  <c r="BK73" i="41"/>
  <c r="T73" i="41"/>
  <c r="AP20" i="41"/>
  <c r="AQ26" i="41"/>
  <c r="AQ34" i="41"/>
  <c r="Z45" i="41"/>
  <c r="AP45" i="41"/>
  <c r="AP63" i="41"/>
  <c r="Z65" i="41"/>
  <c r="AP65" i="41"/>
  <c r="AP70" i="41"/>
  <c r="AL73" i="41"/>
  <c r="Z16" i="41"/>
  <c r="AQ18" i="41"/>
  <c r="AP22" i="41"/>
  <c r="AP29" i="41"/>
  <c r="Z30" i="41"/>
  <c r="AH32" i="41"/>
  <c r="Z39" i="41"/>
  <c r="AP48" i="41"/>
  <c r="AH52" i="41"/>
  <c r="AP57" i="41"/>
  <c r="Z58" i="41"/>
  <c r="AH60" i="41"/>
  <c r="AK65" i="41"/>
  <c r="AQ65" i="41" s="1"/>
  <c r="Y73" i="41"/>
  <c r="V73" i="41"/>
  <c r="AP16" i="41"/>
  <c r="AD73" i="41"/>
  <c r="AQ20" i="41"/>
  <c r="AQ22" i="41"/>
  <c r="AH25" i="41"/>
  <c r="AQ27" i="41"/>
  <c r="Z32" i="41"/>
  <c r="Z51" i="41"/>
  <c r="Z52" i="41"/>
  <c r="AQ55" i="41"/>
  <c r="Z60" i="41"/>
  <c r="AQ63" i="41"/>
  <c r="AQ70" i="41"/>
  <c r="AH34" i="41"/>
  <c r="AZ73" i="41"/>
  <c r="AP17" i="41"/>
  <c r="AH22" i="41"/>
  <c r="AP24" i="41"/>
  <c r="Z26" i="41"/>
  <c r="Z34" i="41"/>
  <c r="AP53" i="41"/>
  <c r="AQ57" i="41"/>
  <c r="Z61" i="41"/>
  <c r="AP61" i="41"/>
  <c r="AK24" i="41"/>
  <c r="AQ24" i="41" s="1"/>
  <c r="AP26" i="41"/>
  <c r="AP40" i="41"/>
  <c r="AK53" i="41"/>
  <c r="AQ53" i="41" s="1"/>
  <c r="AP68" i="41"/>
  <c r="AH71" i="41"/>
  <c r="Z42" i="41"/>
  <c r="Z44" i="41"/>
  <c r="AH58" i="41"/>
  <c r="AP62" i="41"/>
  <c r="Z64" i="41"/>
  <c r="AH67" i="41"/>
  <c r="Z71" i="41"/>
  <c r="AQ21" i="41"/>
  <c r="AA73" i="41"/>
  <c r="AG35" i="41"/>
  <c r="AI35" i="41" s="1"/>
  <c r="AB35" i="41"/>
  <c r="AJ35" i="41"/>
  <c r="AP35" i="41" s="1"/>
  <c r="AQ44" i="41"/>
  <c r="AQ62" i="41"/>
  <c r="AQ64" i="41"/>
  <c r="AQ71" i="41"/>
  <c r="AM73" i="41"/>
  <c r="AQ29" i="41"/>
  <c r="AQ30" i="41"/>
  <c r="AQ48" i="41"/>
  <c r="AQ58" i="41"/>
  <c r="AQ67" i="41"/>
  <c r="AQ32" i="41"/>
  <c r="AQ49" i="41"/>
  <c r="AQ51" i="41"/>
  <c r="AQ52" i="41"/>
  <c r="AQ60" i="41"/>
  <c r="AQ61" i="41"/>
  <c r="AB36" i="41"/>
  <c r="AH18" i="41"/>
  <c r="AG38" i="41"/>
  <c r="AI38" i="41" s="1"/>
  <c r="AH49" i="41"/>
  <c r="AH63" i="41"/>
  <c r="AH70" i="41"/>
  <c r="AI15" i="41"/>
  <c r="Z15" i="41"/>
  <c r="AK15" i="41"/>
  <c r="AH29" i="41"/>
  <c r="AG37" i="41"/>
  <c r="AI37" i="41" s="1"/>
  <c r="AH57" i="41"/>
  <c r="AH68" i="41"/>
  <c r="AH30" i="41"/>
  <c r="AB46" i="41"/>
  <c r="AH27" i="41"/>
  <c r="AG36" i="41"/>
  <c r="AI36" i="41" s="1"/>
  <c r="AG46" i="41"/>
  <c r="AI46" i="41" s="1"/>
  <c r="AH48" i="41"/>
  <c r="AH55" i="41"/>
  <c r="AH62" i="41"/>
  <c r="AH20" i="41"/>
  <c r="AH42" i="41" l="1"/>
  <c r="AH38" i="41"/>
  <c r="AH39" i="41"/>
  <c r="AH41" i="41"/>
  <c r="AH37" i="41"/>
  <c r="Z73" i="41"/>
  <c r="AP73" i="41"/>
  <c r="AG73" i="41"/>
  <c r="AJ73" i="41"/>
  <c r="AH35" i="41"/>
  <c r="AK35" i="41"/>
  <c r="AQ35" i="41" s="1"/>
  <c r="AK36" i="41"/>
  <c r="AQ36" i="41" s="1"/>
  <c r="AH36" i="41"/>
  <c r="AB73" i="41"/>
  <c r="AQ15" i="41"/>
  <c r="AH46" i="41"/>
  <c r="AK46" i="41"/>
  <c r="AQ46" i="41" s="1"/>
  <c r="AH73" i="41" l="1"/>
  <c r="AQ73" i="41"/>
  <c r="AK73" i="41"/>
  <c r="I20" i="48" l="1"/>
  <c r="F20" i="48"/>
  <c r="E15" i="43" s="1"/>
  <c r="A20" i="48"/>
  <c r="A19" i="48"/>
  <c r="A18" i="48"/>
  <c r="A17" i="48"/>
  <c r="A16" i="48"/>
  <c r="A15" i="48"/>
  <c r="A14" i="48"/>
  <c r="A13" i="48"/>
  <c r="A12" i="48"/>
  <c r="A11" i="48"/>
  <c r="A10" i="48"/>
  <c r="A9" i="48"/>
  <c r="A8" i="48"/>
  <c r="A7" i="48"/>
  <c r="AI67" i="27"/>
  <c r="AH67" i="27"/>
  <c r="X67" i="27"/>
  <c r="W67" i="27"/>
  <c r="O67" i="27"/>
  <c r="M67" i="27"/>
  <c r="AV65" i="27"/>
  <c r="AG65" i="27"/>
  <c r="AK65" i="27" s="1"/>
  <c r="AF65" i="27"/>
  <c r="AJ65" i="27" s="1"/>
  <c r="AB65" i="27"/>
  <c r="AA65" i="27"/>
  <c r="S65" i="27"/>
  <c r="T65" i="27" s="1"/>
  <c r="R65" i="27"/>
  <c r="P65" i="27"/>
  <c r="N65" i="27"/>
  <c r="AV64" i="27"/>
  <c r="AG64" i="27"/>
  <c r="AK64" i="27" s="1"/>
  <c r="AF64" i="27"/>
  <c r="AJ64" i="27" s="1"/>
  <c r="AB64" i="27"/>
  <c r="AA64" i="27"/>
  <c r="S64" i="27"/>
  <c r="T64" i="27" s="1"/>
  <c r="R64" i="27"/>
  <c r="P64" i="27"/>
  <c r="N64" i="27"/>
  <c r="BJ63" i="27"/>
  <c r="AV62" i="27"/>
  <c r="AG62" i="27"/>
  <c r="AF62" i="27"/>
  <c r="AE62" i="27"/>
  <c r="AD62" i="27"/>
  <c r="AB62" i="27"/>
  <c r="AA62" i="27"/>
  <c r="S62" i="27"/>
  <c r="T62" i="27" s="1"/>
  <c r="R62" i="27"/>
  <c r="P62" i="27"/>
  <c r="N62" i="27"/>
  <c r="AV61" i="27"/>
  <c r="AG61" i="27"/>
  <c r="AK61" i="27" s="1"/>
  <c r="AF61" i="27"/>
  <c r="AJ61" i="27" s="1"/>
  <c r="AB61" i="27"/>
  <c r="AA61" i="27"/>
  <c r="S61" i="27"/>
  <c r="T61" i="27" s="1"/>
  <c r="R61" i="27"/>
  <c r="P61" i="27"/>
  <c r="N61" i="27"/>
  <c r="AV59" i="27"/>
  <c r="AG59" i="27"/>
  <c r="AF59" i="27"/>
  <c r="AE59" i="27"/>
  <c r="AD59" i="27"/>
  <c r="AB59" i="27"/>
  <c r="AA59" i="27"/>
  <c r="S59" i="27"/>
  <c r="T59" i="27" s="1"/>
  <c r="R59" i="27"/>
  <c r="P59" i="27"/>
  <c r="N59" i="27"/>
  <c r="AV58" i="27"/>
  <c r="AG58" i="27"/>
  <c r="AF58" i="27"/>
  <c r="AE58" i="27"/>
  <c r="AD58" i="27"/>
  <c r="AB58" i="27"/>
  <c r="AA58" i="27"/>
  <c r="S58" i="27"/>
  <c r="T58" i="27" s="1"/>
  <c r="R58" i="27"/>
  <c r="P58" i="27"/>
  <c r="N58" i="27"/>
  <c r="AV57" i="27"/>
  <c r="AK57" i="27"/>
  <c r="AJ57" i="27"/>
  <c r="AB57" i="27"/>
  <c r="AA57" i="27"/>
  <c r="S57" i="27"/>
  <c r="T57" i="27" s="1"/>
  <c r="R57" i="27"/>
  <c r="P57" i="27"/>
  <c r="N57" i="27"/>
  <c r="AV56" i="27"/>
  <c r="AK56" i="27"/>
  <c r="AJ56" i="27"/>
  <c r="AB56" i="27"/>
  <c r="AA56" i="27"/>
  <c r="S56" i="27"/>
  <c r="T56" i="27" s="1"/>
  <c r="R56" i="27"/>
  <c r="P56" i="27"/>
  <c r="N56" i="27"/>
  <c r="AV55" i="27"/>
  <c r="AK55" i="27"/>
  <c r="AJ55" i="27"/>
  <c r="AB55" i="27"/>
  <c r="AA55" i="27"/>
  <c r="S55" i="27"/>
  <c r="T55" i="27" s="1"/>
  <c r="R55" i="27"/>
  <c r="P55" i="27"/>
  <c r="N55" i="27"/>
  <c r="AV54" i="27"/>
  <c r="AK54" i="27"/>
  <c r="AJ54" i="27"/>
  <c r="AB54" i="27"/>
  <c r="AA54" i="27"/>
  <c r="S54" i="27"/>
  <c r="T54" i="27" s="1"/>
  <c r="R54" i="27"/>
  <c r="P54" i="27"/>
  <c r="N54" i="27"/>
  <c r="AV52" i="27"/>
  <c r="AG52" i="27"/>
  <c r="AK52" i="27" s="1"/>
  <c r="AF52" i="27"/>
  <c r="AJ52" i="27" s="1"/>
  <c r="AB52" i="27"/>
  <c r="AA52" i="27"/>
  <c r="S52" i="27"/>
  <c r="T52" i="27" s="1"/>
  <c r="R52" i="27"/>
  <c r="P52" i="27"/>
  <c r="N52" i="27"/>
  <c r="AV51" i="27"/>
  <c r="AG51" i="27"/>
  <c r="AK51" i="27" s="1"/>
  <c r="AF51" i="27"/>
  <c r="AJ51" i="27" s="1"/>
  <c r="AB51" i="27"/>
  <c r="AA51" i="27"/>
  <c r="S51" i="27"/>
  <c r="T51" i="27" s="1"/>
  <c r="R51" i="27"/>
  <c r="P51" i="27"/>
  <c r="N51" i="27"/>
  <c r="AV49" i="27"/>
  <c r="AG49" i="27"/>
  <c r="AK49" i="27" s="1"/>
  <c r="AF49" i="27"/>
  <c r="AJ49" i="27" s="1"/>
  <c r="AB49" i="27"/>
  <c r="AA49" i="27"/>
  <c r="S49" i="27"/>
  <c r="T49" i="27" s="1"/>
  <c r="R49" i="27"/>
  <c r="P49" i="27"/>
  <c r="N49" i="27"/>
  <c r="AV47" i="27"/>
  <c r="AG47" i="27"/>
  <c r="AK47" i="27" s="1"/>
  <c r="AF47" i="27"/>
  <c r="AJ47" i="27" s="1"/>
  <c r="AB47" i="27"/>
  <c r="AA47" i="27"/>
  <c r="S47" i="27"/>
  <c r="T47" i="27" s="1"/>
  <c r="R47" i="27"/>
  <c r="P47" i="27"/>
  <c r="N47" i="27"/>
  <c r="AV46" i="27"/>
  <c r="AG46" i="27"/>
  <c r="AK46" i="27" s="1"/>
  <c r="AF46" i="27"/>
  <c r="AJ46" i="27" s="1"/>
  <c r="AB46" i="27"/>
  <c r="AA46" i="27"/>
  <c r="S46" i="27"/>
  <c r="T46" i="27" s="1"/>
  <c r="R46" i="27"/>
  <c r="P46" i="27"/>
  <c r="N46" i="27"/>
  <c r="AV45" i="27"/>
  <c r="AG45" i="27"/>
  <c r="AK45" i="27" s="1"/>
  <c r="AF45" i="27"/>
  <c r="AJ45" i="27" s="1"/>
  <c r="AB45" i="27"/>
  <c r="AA45" i="27"/>
  <c r="S45" i="27"/>
  <c r="T45" i="27" s="1"/>
  <c r="R45" i="27"/>
  <c r="P45" i="27"/>
  <c r="N45" i="27"/>
  <c r="AV43" i="27"/>
  <c r="AK43" i="27"/>
  <c r="AJ43" i="27"/>
  <c r="AB43" i="27"/>
  <c r="AA43" i="27"/>
  <c r="S43" i="27"/>
  <c r="T43" i="27" s="1"/>
  <c r="R43" i="27"/>
  <c r="P43" i="27"/>
  <c r="N43" i="27"/>
  <c r="AV42" i="27"/>
  <c r="AG42" i="27"/>
  <c r="AK42" i="27" s="1"/>
  <c r="AF42" i="27"/>
  <c r="AJ42" i="27" s="1"/>
  <c r="AB42" i="27"/>
  <c r="AA42" i="27"/>
  <c r="S42" i="27"/>
  <c r="T42" i="27" s="1"/>
  <c r="R42" i="27"/>
  <c r="P42" i="27"/>
  <c r="N42" i="27"/>
  <c r="AV40" i="27"/>
  <c r="AG40" i="27"/>
  <c r="AF40" i="27"/>
  <c r="S40" i="27"/>
  <c r="U40" i="27" s="1"/>
  <c r="R40" i="27"/>
  <c r="P40" i="27"/>
  <c r="N40" i="27"/>
  <c r="AV39" i="27"/>
  <c r="AG39" i="27"/>
  <c r="AK39" i="27" s="1"/>
  <c r="AF39" i="27"/>
  <c r="AJ39" i="27" s="1"/>
  <c r="AB39" i="27"/>
  <c r="AA39" i="27"/>
  <c r="S39" i="27"/>
  <c r="T39" i="27" s="1"/>
  <c r="R39" i="27"/>
  <c r="P39" i="27"/>
  <c r="N39" i="27"/>
  <c r="AV38" i="27"/>
  <c r="AG38" i="27"/>
  <c r="AK38" i="27" s="1"/>
  <c r="AF38" i="27"/>
  <c r="AJ38" i="27" s="1"/>
  <c r="AB38" i="27"/>
  <c r="AA38" i="27"/>
  <c r="S38" i="27"/>
  <c r="T38" i="27" s="1"/>
  <c r="R38" i="27"/>
  <c r="P38" i="27"/>
  <c r="N38" i="27"/>
  <c r="AV36" i="27"/>
  <c r="AG36" i="27"/>
  <c r="AF36" i="27"/>
  <c r="AJ36" i="27" s="1"/>
  <c r="S36" i="27"/>
  <c r="U36" i="27" s="1"/>
  <c r="AA36" i="27" s="1"/>
  <c r="R36" i="27"/>
  <c r="P36" i="27"/>
  <c r="N36" i="27"/>
  <c r="AV35" i="27"/>
  <c r="AG35" i="27"/>
  <c r="AF35" i="27"/>
  <c r="AJ35" i="27" s="1"/>
  <c r="S35" i="27"/>
  <c r="U35" i="27" s="1"/>
  <c r="AA35" i="27" s="1"/>
  <c r="R35" i="27"/>
  <c r="P35" i="27"/>
  <c r="N35" i="27"/>
  <c r="AV34" i="27"/>
  <c r="AG34" i="27"/>
  <c r="AF34" i="27"/>
  <c r="AJ34" i="27" s="1"/>
  <c r="AE34" i="27"/>
  <c r="AB34" i="27"/>
  <c r="AA34" i="27"/>
  <c r="S34" i="27"/>
  <c r="AV33" i="27"/>
  <c r="AG33" i="27"/>
  <c r="AF33" i="27"/>
  <c r="AJ33" i="27" s="1"/>
  <c r="S33" i="27"/>
  <c r="T33" i="27" s="1"/>
  <c r="R33" i="27"/>
  <c r="P33" i="27"/>
  <c r="N33" i="27"/>
  <c r="AV32" i="27"/>
  <c r="AG32" i="27"/>
  <c r="AF32" i="27"/>
  <c r="AJ32" i="27" s="1"/>
  <c r="S32" i="27"/>
  <c r="U32" i="27" s="1"/>
  <c r="AA32" i="27" s="1"/>
  <c r="R32" i="27"/>
  <c r="P32" i="27"/>
  <c r="N32" i="27"/>
  <c r="AV31" i="27"/>
  <c r="AG31" i="27"/>
  <c r="AF31" i="27"/>
  <c r="AJ31" i="27" s="1"/>
  <c r="S31" i="27"/>
  <c r="U31" i="27" s="1"/>
  <c r="AA31" i="27" s="1"/>
  <c r="R31" i="27"/>
  <c r="P31" i="27"/>
  <c r="N31" i="27"/>
  <c r="AV30" i="27"/>
  <c r="AG30" i="27"/>
  <c r="AF30" i="27"/>
  <c r="S30" i="27"/>
  <c r="T30" i="27" s="1"/>
  <c r="R30" i="27"/>
  <c r="P30" i="27"/>
  <c r="N30" i="27"/>
  <c r="AV29" i="27"/>
  <c r="AG29" i="27"/>
  <c r="AF29" i="27"/>
  <c r="S29" i="27"/>
  <c r="U29" i="27" s="1"/>
  <c r="R29" i="27"/>
  <c r="P29" i="27"/>
  <c r="N29" i="27"/>
  <c r="AV28" i="27"/>
  <c r="AK28" i="27"/>
  <c r="AJ28" i="27"/>
  <c r="AB28" i="27"/>
  <c r="AA28" i="27"/>
  <c r="S28" i="27"/>
  <c r="T28" i="27" s="1"/>
  <c r="R28" i="27"/>
  <c r="P28" i="27"/>
  <c r="N28" i="27"/>
  <c r="AV26" i="27"/>
  <c r="AG26" i="27"/>
  <c r="AF26" i="27"/>
  <c r="AE26" i="27"/>
  <c r="AD26" i="27"/>
  <c r="AB26" i="27"/>
  <c r="AA26" i="27"/>
  <c r="S26" i="27"/>
  <c r="T26" i="27" s="1"/>
  <c r="R26" i="27"/>
  <c r="P26" i="27"/>
  <c r="N26" i="27"/>
  <c r="AV24" i="27"/>
  <c r="AG24" i="27"/>
  <c r="AK24" i="27" s="1"/>
  <c r="AF24" i="27"/>
  <c r="AJ24" i="27" s="1"/>
  <c r="AB24" i="27"/>
  <c r="AA24" i="27"/>
  <c r="S24" i="27"/>
  <c r="T24" i="27" s="1"/>
  <c r="R24" i="27"/>
  <c r="P24" i="27"/>
  <c r="N24" i="27"/>
  <c r="AV23" i="27"/>
  <c r="AK23" i="27"/>
  <c r="AJ23" i="27"/>
  <c r="AB23" i="27"/>
  <c r="AA23" i="27"/>
  <c r="S23" i="27"/>
  <c r="T23" i="27" s="1"/>
  <c r="R23" i="27"/>
  <c r="P23" i="27"/>
  <c r="N23" i="27"/>
  <c r="AV21" i="27"/>
  <c r="AG21" i="27"/>
  <c r="AK21" i="27" s="1"/>
  <c r="AF21" i="27"/>
  <c r="AJ21" i="27" s="1"/>
  <c r="AB21" i="27"/>
  <c r="AA21" i="27"/>
  <c r="S21" i="27"/>
  <c r="T21" i="27" s="1"/>
  <c r="R21" i="27"/>
  <c r="P21" i="27"/>
  <c r="N21" i="27"/>
  <c r="AV20" i="27"/>
  <c r="AG20" i="27"/>
  <c r="AK20" i="27" s="1"/>
  <c r="AF20" i="27"/>
  <c r="AJ20" i="27" s="1"/>
  <c r="AB20" i="27"/>
  <c r="AA20" i="27"/>
  <c r="S20" i="27"/>
  <c r="T20" i="27" s="1"/>
  <c r="R20" i="27"/>
  <c r="P20" i="27"/>
  <c r="N20" i="27"/>
  <c r="AV19" i="27"/>
  <c r="AG19" i="27"/>
  <c r="AF19" i="27"/>
  <c r="AJ19" i="27" s="1"/>
  <c r="AE19" i="27"/>
  <c r="AB19" i="27"/>
  <c r="AA19" i="27"/>
  <c r="S19" i="27"/>
  <c r="T19" i="27" s="1"/>
  <c r="R19" i="27"/>
  <c r="P19" i="27"/>
  <c r="N19" i="27"/>
  <c r="AV18" i="27"/>
  <c r="AG18" i="27"/>
  <c r="AF18" i="27"/>
  <c r="AJ18" i="27" s="1"/>
  <c r="AE18" i="27"/>
  <c r="AB18" i="27"/>
  <c r="AA18" i="27"/>
  <c r="S18" i="27"/>
  <c r="T18" i="27" s="1"/>
  <c r="R18" i="27"/>
  <c r="P18" i="27"/>
  <c r="N18" i="27"/>
  <c r="AV16" i="27"/>
  <c r="AG16" i="27"/>
  <c r="AK16" i="27" s="1"/>
  <c r="AF16" i="27"/>
  <c r="AJ16" i="27" s="1"/>
  <c r="AB16" i="27"/>
  <c r="S16" i="27"/>
  <c r="T16" i="27" s="1"/>
  <c r="R16" i="27"/>
  <c r="P16" i="27"/>
  <c r="N16" i="27"/>
  <c r="AV15" i="27"/>
  <c r="AG15" i="27"/>
  <c r="AK15" i="27" s="1"/>
  <c r="AF15" i="27"/>
  <c r="AJ15" i="27" s="1"/>
  <c r="AB15" i="27"/>
  <c r="AA15" i="27"/>
  <c r="S15" i="27"/>
  <c r="T15" i="27" s="1"/>
  <c r="R15" i="27"/>
  <c r="P15" i="27"/>
  <c r="N15" i="27"/>
  <c r="AV14" i="27"/>
  <c r="AG14" i="27"/>
  <c r="AK14" i="27" s="1"/>
  <c r="AF14" i="27"/>
  <c r="AJ14" i="27" s="1"/>
  <c r="AB14" i="27"/>
  <c r="AA14" i="27"/>
  <c r="S14" i="27"/>
  <c r="T14" i="27" s="1"/>
  <c r="R14" i="27"/>
  <c r="P14" i="27"/>
  <c r="N14" i="27"/>
  <c r="AV12" i="27"/>
  <c r="AG12" i="27"/>
  <c r="AK12" i="27" s="1"/>
  <c r="AF12" i="27"/>
  <c r="AJ12" i="27" s="1"/>
  <c r="AE12" i="27"/>
  <c r="AB12" i="27"/>
  <c r="AA12" i="27"/>
  <c r="S12" i="27"/>
  <c r="T12" i="27" s="1"/>
  <c r="R12" i="27"/>
  <c r="P12" i="27"/>
  <c r="N12" i="27"/>
  <c r="AV11" i="27"/>
  <c r="AG11" i="27"/>
  <c r="AF11" i="27"/>
  <c r="AB11" i="27"/>
  <c r="AA11" i="27"/>
  <c r="S11" i="27"/>
  <c r="T11" i="27" s="1"/>
  <c r="R11" i="27"/>
  <c r="P11" i="27"/>
  <c r="N11" i="27"/>
  <c r="AV10" i="27"/>
  <c r="AG10" i="27"/>
  <c r="AB10" i="27"/>
  <c r="AA10" i="27"/>
  <c r="S10" i="27"/>
  <c r="T10" i="27" s="1"/>
  <c r="R10" i="27"/>
  <c r="P10" i="27"/>
  <c r="N10" i="27"/>
  <c r="AV9" i="27"/>
  <c r="AG9" i="27"/>
  <c r="AF9" i="27"/>
  <c r="AB9" i="27"/>
  <c r="AA9" i="27"/>
  <c r="S9" i="27"/>
  <c r="R9" i="27"/>
  <c r="P9" i="27"/>
  <c r="N9" i="27"/>
  <c r="H61" i="17"/>
  <c r="H60" i="17"/>
  <c r="H59" i="17"/>
  <c r="H58" i="17"/>
  <c r="H57" i="17"/>
  <c r="H62" i="17" s="1"/>
  <c r="H55" i="17"/>
  <c r="H54" i="17"/>
  <c r="H53" i="17"/>
  <c r="H52" i="17"/>
  <c r="H51" i="17"/>
  <c r="H50" i="17"/>
  <c r="H56" i="17" s="1"/>
  <c r="H48" i="17"/>
  <c r="H47" i="17"/>
  <c r="H49" i="17" s="1"/>
  <c r="H45" i="17"/>
  <c r="H46" i="17" s="1"/>
  <c r="H43" i="17"/>
  <c r="H42" i="17"/>
  <c r="H41" i="17"/>
  <c r="H44" i="17" s="1"/>
  <c r="H39" i="17"/>
  <c r="H38" i="17"/>
  <c r="H40" i="17" s="1"/>
  <c r="H36" i="17"/>
  <c r="H35" i="17"/>
  <c r="H34" i="17"/>
  <c r="H37" i="17" s="1"/>
  <c r="H32" i="17"/>
  <c r="H31" i="17"/>
  <c r="H30" i="17"/>
  <c r="H29" i="17"/>
  <c r="H28" i="17"/>
  <c r="H27" i="17"/>
  <c r="H26" i="17"/>
  <c r="H25" i="17"/>
  <c r="H24" i="17"/>
  <c r="H33" i="17" s="1"/>
  <c r="H22" i="17"/>
  <c r="H23" i="17" s="1"/>
  <c r="H20" i="17"/>
  <c r="H21" i="17" s="1"/>
  <c r="H18" i="17"/>
  <c r="H17" i="17"/>
  <c r="H16" i="17"/>
  <c r="H15" i="17"/>
  <c r="H19" i="17" s="1"/>
  <c r="H13" i="17"/>
  <c r="H12" i="17"/>
  <c r="H11" i="17"/>
  <c r="H14" i="17" s="1"/>
  <c r="H9" i="17"/>
  <c r="H8" i="17"/>
  <c r="H7" i="17"/>
  <c r="H6" i="17"/>
  <c r="H10" i="17" s="1"/>
  <c r="I20" i="47"/>
  <c r="F20" i="47"/>
  <c r="A20" i="47"/>
  <c r="A19" i="47"/>
  <c r="A18" i="47"/>
  <c r="A17" i="47"/>
  <c r="A16" i="47"/>
  <c r="A15" i="47"/>
  <c r="A14" i="47"/>
  <c r="A13" i="47"/>
  <c r="A12" i="47"/>
  <c r="A11" i="47"/>
  <c r="A10" i="47"/>
  <c r="A9" i="47"/>
  <c r="A8" i="47"/>
  <c r="A7" i="47"/>
  <c r="D120" i="31"/>
  <c r="A40" i="31"/>
  <c r="A39" i="31"/>
  <c r="A38" i="31"/>
  <c r="L37" i="31"/>
  <c r="K37" i="31"/>
  <c r="J37" i="31"/>
  <c r="A37" i="31"/>
  <c r="L36" i="31"/>
  <c r="K36" i="31"/>
  <c r="J36" i="31"/>
  <c r="A36" i="31"/>
  <c r="K35" i="31"/>
  <c r="J35" i="31"/>
  <c r="A35" i="31"/>
  <c r="A34" i="31"/>
  <c r="A33" i="31"/>
  <c r="A32" i="31"/>
  <c r="L31" i="31"/>
  <c r="K31" i="31"/>
  <c r="J31" i="31"/>
  <c r="A31" i="31"/>
  <c r="A30" i="31"/>
  <c r="A29" i="31"/>
  <c r="A28" i="31"/>
  <c r="A27" i="31"/>
  <c r="L26" i="31"/>
  <c r="K26" i="31"/>
  <c r="J26" i="31"/>
  <c r="A26" i="31"/>
  <c r="L25" i="31"/>
  <c r="K25" i="31"/>
  <c r="J25" i="31"/>
  <c r="A25" i="31"/>
  <c r="L24" i="31"/>
  <c r="K24" i="31"/>
  <c r="J24" i="31"/>
  <c r="A24" i="31"/>
  <c r="L23" i="31"/>
  <c r="J23" i="31"/>
  <c r="A23" i="31"/>
  <c r="L22" i="31"/>
  <c r="K22" i="31"/>
  <c r="J22" i="31"/>
  <c r="A22" i="31"/>
  <c r="A21" i="31"/>
  <c r="A20" i="31"/>
  <c r="A19" i="31"/>
  <c r="A18" i="31"/>
  <c r="A17" i="31"/>
  <c r="L16" i="31"/>
  <c r="K16" i="31"/>
  <c r="J16" i="31"/>
  <c r="A16" i="31"/>
  <c r="A15" i="31"/>
  <c r="A14" i="31"/>
  <c r="A13" i="31"/>
  <c r="A12" i="31"/>
  <c r="L11" i="31"/>
  <c r="K11" i="31"/>
  <c r="J11" i="31"/>
  <c r="A11" i="31"/>
  <c r="L10" i="31"/>
  <c r="K10" i="31"/>
  <c r="J10" i="31"/>
  <c r="A10" i="31"/>
  <c r="L9" i="31"/>
  <c r="K9" i="31"/>
  <c r="J9" i="31"/>
  <c r="A9" i="31"/>
  <c r="L25" i="29"/>
  <c r="K23" i="29"/>
  <c r="A9" i="29"/>
  <c r="G41" i="29"/>
  <c r="A40" i="29"/>
  <c r="A39" i="29"/>
  <c r="A38" i="29"/>
  <c r="L37" i="29"/>
  <c r="K37" i="29"/>
  <c r="J37" i="29"/>
  <c r="A37" i="29"/>
  <c r="L36" i="29"/>
  <c r="K36" i="29"/>
  <c r="J36" i="29"/>
  <c r="A36" i="29"/>
  <c r="K35" i="29"/>
  <c r="J35" i="29"/>
  <c r="I41" i="29"/>
  <c r="A35" i="29"/>
  <c r="A34" i="29"/>
  <c r="A33" i="29"/>
  <c r="A32" i="29"/>
  <c r="L31" i="29"/>
  <c r="K31" i="29"/>
  <c r="J31" i="29"/>
  <c r="A31" i="29"/>
  <c r="A30" i="29"/>
  <c r="A29" i="29"/>
  <c r="A28" i="29"/>
  <c r="A27" i="29"/>
  <c r="L26" i="29"/>
  <c r="K26" i="29"/>
  <c r="J26" i="29"/>
  <c r="A26" i="29"/>
  <c r="J25" i="29"/>
  <c r="K25" i="29"/>
  <c r="A25" i="29"/>
  <c r="L24" i="29"/>
  <c r="K24" i="29"/>
  <c r="J24" i="29"/>
  <c r="A24" i="29"/>
  <c r="L23" i="29"/>
  <c r="J23" i="29"/>
  <c r="H41" i="29"/>
  <c r="A23" i="29"/>
  <c r="L22" i="29"/>
  <c r="J22" i="29"/>
  <c r="A22" i="29"/>
  <c r="A21" i="29"/>
  <c r="A20" i="29"/>
  <c r="A19" i="29"/>
  <c r="A18" i="29"/>
  <c r="A17" i="29"/>
  <c r="L16" i="29"/>
  <c r="K16" i="29"/>
  <c r="J16" i="29"/>
  <c r="A16" i="29"/>
  <c r="A15" i="29"/>
  <c r="A14" i="29"/>
  <c r="A13" i="29"/>
  <c r="A12" i="29"/>
  <c r="L11" i="29"/>
  <c r="K11" i="29"/>
  <c r="J11" i="29"/>
  <c r="A11" i="29"/>
  <c r="L10" i="29"/>
  <c r="K10" i="29"/>
  <c r="J10" i="29"/>
  <c r="A10" i="29"/>
  <c r="L9" i="29"/>
  <c r="K9" i="29"/>
  <c r="J9" i="29"/>
  <c r="F80" i="31"/>
  <c r="E80" i="31"/>
  <c r="D80" i="31"/>
  <c r="H102" i="31"/>
  <c r="F29" i="3"/>
  <c r="E29" i="3"/>
  <c r="D29" i="3"/>
  <c r="J11" i="22"/>
  <c r="I30" i="22"/>
  <c r="H30" i="22"/>
  <c r="G30" i="22"/>
  <c r="F30" i="22"/>
  <c r="E30" i="22"/>
  <c r="D30" i="22"/>
  <c r="L29" i="22"/>
  <c r="K29" i="22"/>
  <c r="J29" i="22"/>
  <c r="L28" i="22"/>
  <c r="K28" i="22"/>
  <c r="J28" i="22"/>
  <c r="L27" i="22"/>
  <c r="K27" i="22"/>
  <c r="J27" i="22"/>
  <c r="L26" i="22"/>
  <c r="K26" i="22"/>
  <c r="J26" i="22"/>
  <c r="L25" i="22"/>
  <c r="K25" i="22"/>
  <c r="J25" i="22"/>
  <c r="L24" i="22"/>
  <c r="K24" i="22"/>
  <c r="J24" i="22"/>
  <c r="L23" i="22"/>
  <c r="K23" i="22"/>
  <c r="J23" i="22"/>
  <c r="L22" i="22"/>
  <c r="K22" i="22"/>
  <c r="J22" i="22"/>
  <c r="L21" i="22"/>
  <c r="K21" i="22"/>
  <c r="J21" i="22"/>
  <c r="L20" i="22"/>
  <c r="K20" i="22"/>
  <c r="J20" i="22"/>
  <c r="L19" i="22"/>
  <c r="K19" i="22"/>
  <c r="J19" i="22"/>
  <c r="L18" i="22"/>
  <c r="K18" i="22"/>
  <c r="J18" i="22"/>
  <c r="L17" i="22"/>
  <c r="K17" i="22"/>
  <c r="J17" i="22"/>
  <c r="L16" i="22"/>
  <c r="K16" i="22"/>
  <c r="J16" i="22"/>
  <c r="L15" i="22"/>
  <c r="K15" i="22"/>
  <c r="J15" i="22"/>
  <c r="L14" i="22"/>
  <c r="K14" i="22"/>
  <c r="J14" i="22"/>
  <c r="L13" i="22"/>
  <c r="K13" i="22"/>
  <c r="J13" i="22"/>
  <c r="L12" i="22"/>
  <c r="K12" i="22"/>
  <c r="J12" i="22"/>
  <c r="L11" i="22"/>
  <c r="K11" i="22"/>
  <c r="L10" i="22"/>
  <c r="K10" i="22"/>
  <c r="J10" i="22"/>
  <c r="L9" i="22"/>
  <c r="K9" i="22"/>
  <c r="J9" i="22"/>
  <c r="A9" i="22"/>
  <c r="A10" i="22"/>
  <c r="A11" i="22"/>
  <c r="A12" i="22"/>
  <c r="A13" i="22"/>
  <c r="A14" i="22"/>
  <c r="A15" i="22"/>
  <c r="A16" i="22"/>
  <c r="A17" i="22"/>
  <c r="A18" i="22"/>
  <c r="A19" i="22"/>
  <c r="A20" i="22"/>
  <c r="A21" i="22"/>
  <c r="A22" i="22"/>
  <c r="A23" i="22"/>
  <c r="A24" i="22"/>
  <c r="A25" i="22"/>
  <c r="A26" i="22"/>
  <c r="A27" i="22"/>
  <c r="A28" i="22"/>
  <c r="A29" i="22"/>
  <c r="A11" i="28"/>
  <c r="A12" i="28"/>
  <c r="A13" i="28"/>
  <c r="A14" i="28"/>
  <c r="A15" i="28"/>
  <c r="A16" i="28"/>
  <c r="A17" i="28"/>
  <c r="A18" i="28"/>
  <c r="A19" i="28"/>
  <c r="A20" i="28"/>
  <c r="A21" i="28"/>
  <c r="A22" i="28"/>
  <c r="A23" i="28"/>
  <c r="A24" i="28"/>
  <c r="A25" i="28"/>
  <c r="A26" i="28"/>
  <c r="A27" i="28"/>
  <c r="A28" i="28"/>
  <c r="A29" i="28"/>
  <c r="A30" i="28"/>
  <c r="A31" i="28"/>
  <c r="A32" i="28"/>
  <c r="A33" i="28"/>
  <c r="A34" i="28"/>
  <c r="A35" i="28"/>
  <c r="A36" i="28"/>
  <c r="A37" i="28"/>
  <c r="A38" i="28"/>
  <c r="A39" i="28"/>
  <c r="A40" i="28"/>
  <c r="A10" i="28"/>
  <c r="G41" i="28"/>
  <c r="F41" i="28"/>
  <c r="D41" i="28"/>
  <c r="L37" i="28"/>
  <c r="K37" i="28"/>
  <c r="J37" i="28"/>
  <c r="L36" i="28"/>
  <c r="K36" i="28"/>
  <c r="J36" i="28"/>
  <c r="K35" i="28"/>
  <c r="J35" i="28"/>
  <c r="I35" i="28"/>
  <c r="L31" i="28"/>
  <c r="K31" i="28"/>
  <c r="J31" i="28"/>
  <c r="L26" i="28"/>
  <c r="K26" i="28"/>
  <c r="J26" i="28"/>
  <c r="L25" i="28"/>
  <c r="J25" i="28"/>
  <c r="E25" i="28"/>
  <c r="K25" i="28" s="1"/>
  <c r="L24" i="28"/>
  <c r="K24" i="28"/>
  <c r="J24" i="28"/>
  <c r="L23" i="28"/>
  <c r="J23" i="28"/>
  <c r="H23" i="28"/>
  <c r="E23" i="28"/>
  <c r="L22" i="28"/>
  <c r="J22" i="28"/>
  <c r="E22" i="28"/>
  <c r="K22" i="28" s="1"/>
  <c r="L16" i="28"/>
  <c r="K16" i="28"/>
  <c r="J16" i="28"/>
  <c r="L11" i="28"/>
  <c r="K11" i="28"/>
  <c r="J11" i="28"/>
  <c r="L10" i="28"/>
  <c r="K10" i="28"/>
  <c r="J10" i="28"/>
  <c r="L9" i="28"/>
  <c r="K9" i="28"/>
  <c r="J9" i="28"/>
  <c r="A22" i="45"/>
  <c r="H21" i="45"/>
  <c r="F22" i="45" s="1"/>
  <c r="E21" i="45"/>
  <c r="E22" i="45" s="1"/>
  <c r="A21" i="45"/>
  <c r="E20" i="45"/>
  <c r="A20" i="45"/>
  <c r="H20" i="45"/>
  <c r="C20" i="45"/>
  <c r="A19" i="45"/>
  <c r="A18" i="45"/>
  <c r="G18" i="45"/>
  <c r="E18" i="45"/>
  <c r="A17" i="45"/>
  <c r="A16" i="45"/>
  <c r="G16" i="45"/>
  <c r="D16" i="45"/>
  <c r="A15" i="45"/>
  <c r="CL72" i="42"/>
  <c r="CK72" i="42"/>
  <c r="CJ72" i="42"/>
  <c r="CI72" i="42"/>
  <c r="CH72" i="42"/>
  <c r="BW72" i="42"/>
  <c r="BV72" i="42"/>
  <c r="BP72" i="42"/>
  <c r="BO72" i="42"/>
  <c r="BN72" i="42"/>
  <c r="BK72" i="42"/>
  <c r="BI72" i="42"/>
  <c r="BG72" i="42"/>
  <c r="BD72" i="42"/>
  <c r="BC72" i="42"/>
  <c r="BB72" i="42"/>
  <c r="BA72" i="42"/>
  <c r="AY72" i="42"/>
  <c r="AX72" i="42"/>
  <c r="AU72" i="42"/>
  <c r="AI72" i="42"/>
  <c r="AG72" i="42"/>
  <c r="AE72" i="42"/>
  <c r="Z72" i="42"/>
  <c r="Y72" i="42"/>
  <c r="W72" i="42"/>
  <c r="U72" i="42"/>
  <c r="S72" i="42"/>
  <c r="BJ70" i="42"/>
  <c r="BH70" i="42"/>
  <c r="BF70" i="42"/>
  <c r="AT70" i="42"/>
  <c r="AR70" i="42"/>
  <c r="AP70" i="42"/>
  <c r="AN70" i="42"/>
  <c r="AK70" i="42"/>
  <c r="AM70" i="42" s="1"/>
  <c r="AJ70" i="42"/>
  <c r="AH70" i="42"/>
  <c r="AF70" i="42"/>
  <c r="AQ70" i="42" s="1"/>
  <c r="AD70" i="42"/>
  <c r="AA70" i="42"/>
  <c r="X70" i="42"/>
  <c r="V70" i="42"/>
  <c r="T70" i="42"/>
  <c r="A70" i="42"/>
  <c r="BJ69" i="42"/>
  <c r="BH69" i="42"/>
  <c r="BF69" i="42"/>
  <c r="AT69" i="42"/>
  <c r="AR69" i="42"/>
  <c r="AP69" i="42"/>
  <c r="AN69" i="42"/>
  <c r="AK69" i="42"/>
  <c r="AM69" i="42" s="1"/>
  <c r="AJ69" i="42"/>
  <c r="AH69" i="42"/>
  <c r="AF69" i="42"/>
  <c r="AQ69" i="42" s="1"/>
  <c r="AD69" i="42"/>
  <c r="AO69" i="42" s="1"/>
  <c r="AA69" i="42"/>
  <c r="X69" i="42"/>
  <c r="V69" i="42"/>
  <c r="T69" i="42"/>
  <c r="A69" i="42"/>
  <c r="A68" i="42"/>
  <c r="BJ67" i="42"/>
  <c r="BH67" i="42"/>
  <c r="BF67" i="42"/>
  <c r="AT67" i="42"/>
  <c r="AR67" i="42"/>
  <c r="AP67" i="42"/>
  <c r="AN67" i="42"/>
  <c r="AK67" i="42"/>
  <c r="AM67" i="42" s="1"/>
  <c r="AJ67" i="42"/>
  <c r="AH67" i="42"/>
  <c r="AF67" i="42"/>
  <c r="AD67" i="42"/>
  <c r="AO67" i="42" s="1"/>
  <c r="AA67" i="42"/>
  <c r="X67" i="42"/>
  <c r="V67" i="42"/>
  <c r="T67" i="42"/>
  <c r="A67" i="42"/>
  <c r="BJ66" i="42"/>
  <c r="BH66" i="42"/>
  <c r="BF66" i="42"/>
  <c r="AT66" i="42"/>
  <c r="AR66" i="42"/>
  <c r="AP66" i="42"/>
  <c r="AN66" i="42"/>
  <c r="AK66" i="42"/>
  <c r="AM66" i="42" s="1"/>
  <c r="AJ66" i="42"/>
  <c r="AH66" i="42"/>
  <c r="AF66" i="42"/>
  <c r="AQ66" i="42" s="1"/>
  <c r="AD66" i="42"/>
  <c r="AO66" i="42" s="1"/>
  <c r="AA66" i="42"/>
  <c r="X66" i="42"/>
  <c r="V66" i="42"/>
  <c r="T66" i="42"/>
  <c r="A66" i="42"/>
  <c r="A65" i="42"/>
  <c r="BJ64" i="42"/>
  <c r="BH64" i="42"/>
  <c r="BF64" i="42"/>
  <c r="AT64" i="42"/>
  <c r="AR64" i="42"/>
  <c r="AP64" i="42"/>
  <c r="AN64" i="42"/>
  <c r="AK64" i="42"/>
  <c r="AM64" i="42" s="1"/>
  <c r="AJ64" i="42"/>
  <c r="AH64" i="42"/>
  <c r="AF64" i="42"/>
  <c r="AQ64" i="42" s="1"/>
  <c r="AD64" i="42"/>
  <c r="AO64" i="42" s="1"/>
  <c r="AA64" i="42"/>
  <c r="X64" i="42"/>
  <c r="V64" i="42"/>
  <c r="T64" i="42"/>
  <c r="A64" i="42"/>
  <c r="BJ63" i="42"/>
  <c r="BH63" i="42"/>
  <c r="BF63" i="42"/>
  <c r="AT63" i="42"/>
  <c r="AR63" i="42"/>
  <c r="AP63" i="42"/>
  <c r="AN63" i="42"/>
  <c r="AK63" i="42"/>
  <c r="AM63" i="42" s="1"/>
  <c r="AJ63" i="42"/>
  <c r="AH63" i="42"/>
  <c r="AF63" i="42"/>
  <c r="AQ63" i="42" s="1"/>
  <c r="AD63" i="42"/>
  <c r="AO63" i="42" s="1"/>
  <c r="AA63" i="42"/>
  <c r="X63" i="42"/>
  <c r="V63" i="42"/>
  <c r="T63" i="42"/>
  <c r="A63" i="42"/>
  <c r="BJ62" i="42"/>
  <c r="BH62" i="42"/>
  <c r="BF62" i="42"/>
  <c r="AT62" i="42"/>
  <c r="AR62" i="42"/>
  <c r="AP62" i="42"/>
  <c r="AN62" i="42"/>
  <c r="AK62" i="42"/>
  <c r="AM62" i="42" s="1"/>
  <c r="AJ62" i="42"/>
  <c r="AH62" i="42"/>
  <c r="AF62" i="42"/>
  <c r="AQ62" i="42" s="1"/>
  <c r="AD62" i="42"/>
  <c r="AA62" i="42"/>
  <c r="X62" i="42"/>
  <c r="V62" i="42"/>
  <c r="T62" i="42"/>
  <c r="A62" i="42"/>
  <c r="BJ61" i="42"/>
  <c r="BH61" i="42"/>
  <c r="BF61" i="42"/>
  <c r="AT61" i="42"/>
  <c r="AR61" i="42"/>
  <c r="AP61" i="42"/>
  <c r="AN61" i="42"/>
  <c r="AK61" i="42"/>
  <c r="AM61" i="42" s="1"/>
  <c r="AJ61" i="42"/>
  <c r="AH61" i="42"/>
  <c r="AF61" i="42"/>
  <c r="AQ61" i="42" s="1"/>
  <c r="AD61" i="42"/>
  <c r="AA61" i="42"/>
  <c r="X61" i="42"/>
  <c r="V61" i="42"/>
  <c r="T61" i="42"/>
  <c r="A61" i="42"/>
  <c r="BJ60" i="42"/>
  <c r="BH60" i="42"/>
  <c r="BF60" i="42"/>
  <c r="AT60" i="42"/>
  <c r="AR60" i="42"/>
  <c r="AP60" i="42"/>
  <c r="AN60" i="42"/>
  <c r="AK60" i="42"/>
  <c r="AM60" i="42" s="1"/>
  <c r="AJ60" i="42"/>
  <c r="AH60" i="42"/>
  <c r="AF60" i="42"/>
  <c r="AQ60" i="42" s="1"/>
  <c r="AD60" i="42"/>
  <c r="AA60" i="42"/>
  <c r="X60" i="42"/>
  <c r="V60" i="42"/>
  <c r="T60" i="42"/>
  <c r="A60" i="42"/>
  <c r="BJ59" i="42"/>
  <c r="BH59" i="42"/>
  <c r="BF59" i="42"/>
  <c r="AT59" i="42"/>
  <c r="AR59" i="42"/>
  <c r="AP59" i="42"/>
  <c r="AN59" i="42"/>
  <c r="AK59" i="42"/>
  <c r="AM59" i="42" s="1"/>
  <c r="AJ59" i="42"/>
  <c r="AH59" i="42"/>
  <c r="AF59" i="42"/>
  <c r="AQ59" i="42" s="1"/>
  <c r="AD59" i="42"/>
  <c r="AO59" i="42" s="1"/>
  <c r="AA59" i="42"/>
  <c r="X59" i="42"/>
  <c r="V59" i="42"/>
  <c r="T59" i="42"/>
  <c r="A59" i="42"/>
  <c r="A58" i="42"/>
  <c r="BJ57" i="42"/>
  <c r="BH57" i="42"/>
  <c r="BF57" i="42"/>
  <c r="AT57" i="42"/>
  <c r="AR57" i="42"/>
  <c r="AP57" i="42"/>
  <c r="AN57" i="42"/>
  <c r="AK57" i="42"/>
  <c r="AM57" i="42" s="1"/>
  <c r="AJ57" i="42"/>
  <c r="AH57" i="42"/>
  <c r="AF57" i="42"/>
  <c r="AQ57" i="42" s="1"/>
  <c r="AD57" i="42"/>
  <c r="AO57" i="42" s="1"/>
  <c r="AA57" i="42"/>
  <c r="X57" i="42"/>
  <c r="V57" i="42"/>
  <c r="T57" i="42"/>
  <c r="A57" i="42"/>
  <c r="BJ56" i="42"/>
  <c r="BH56" i="42"/>
  <c r="BF56" i="42"/>
  <c r="AT56" i="42"/>
  <c r="AR56" i="42"/>
  <c r="AP56" i="42"/>
  <c r="AN56" i="42"/>
  <c r="AK56" i="42"/>
  <c r="AM56" i="42" s="1"/>
  <c r="AJ56" i="42"/>
  <c r="AH56" i="42"/>
  <c r="AF56" i="42"/>
  <c r="AQ56" i="42" s="1"/>
  <c r="AD56" i="42"/>
  <c r="AO56" i="42" s="1"/>
  <c r="AA56" i="42"/>
  <c r="X56" i="42"/>
  <c r="V56" i="42"/>
  <c r="T56" i="42"/>
  <c r="A56" i="42"/>
  <c r="A55" i="42"/>
  <c r="BJ54" i="42"/>
  <c r="BH54" i="42"/>
  <c r="BF54" i="42"/>
  <c r="AT54" i="42"/>
  <c r="AR54" i="42"/>
  <c r="AP54" i="42"/>
  <c r="AN54" i="42"/>
  <c r="AK54" i="42"/>
  <c r="AM54" i="42" s="1"/>
  <c r="AJ54" i="42"/>
  <c r="AH54" i="42"/>
  <c r="AF54" i="42"/>
  <c r="AQ54" i="42" s="1"/>
  <c r="AD54" i="42"/>
  <c r="AA54" i="42"/>
  <c r="X54" i="42"/>
  <c r="V54" i="42"/>
  <c r="T54" i="42"/>
  <c r="A54" i="42"/>
  <c r="A53" i="42"/>
  <c r="BJ52" i="42"/>
  <c r="BH52" i="42"/>
  <c r="BF52" i="42"/>
  <c r="AT52" i="42"/>
  <c r="AR52" i="42"/>
  <c r="AP52" i="42"/>
  <c r="AN52" i="42"/>
  <c r="AK52" i="42"/>
  <c r="AM52" i="42" s="1"/>
  <c r="AJ52" i="42"/>
  <c r="AH52" i="42"/>
  <c r="AF52" i="42"/>
  <c r="AQ52" i="42" s="1"/>
  <c r="AD52" i="42"/>
  <c r="AA52" i="42"/>
  <c r="X52" i="42"/>
  <c r="V52" i="42"/>
  <c r="T52" i="42"/>
  <c r="A52" i="42"/>
  <c r="BJ51" i="42"/>
  <c r="BH51" i="42"/>
  <c r="BF51" i="42"/>
  <c r="AT51" i="42"/>
  <c r="AR51" i="42"/>
  <c r="AP51" i="42"/>
  <c r="AN51" i="42"/>
  <c r="AK51" i="42"/>
  <c r="AM51" i="42" s="1"/>
  <c r="AJ51" i="42"/>
  <c r="AH51" i="42"/>
  <c r="AF51" i="42"/>
  <c r="AD51" i="42"/>
  <c r="AO51" i="42" s="1"/>
  <c r="AA51" i="42"/>
  <c r="X51" i="42"/>
  <c r="V51" i="42"/>
  <c r="T51" i="42"/>
  <c r="A51" i="42"/>
  <c r="BJ50" i="42"/>
  <c r="BH50" i="42"/>
  <c r="BF50" i="42"/>
  <c r="AT50" i="42"/>
  <c r="AR50" i="42"/>
  <c r="AP50" i="42"/>
  <c r="AN50" i="42"/>
  <c r="AK50" i="42"/>
  <c r="AM50" i="42" s="1"/>
  <c r="AJ50" i="42"/>
  <c r="AH50" i="42"/>
  <c r="AF50" i="42"/>
  <c r="AQ50" i="42" s="1"/>
  <c r="AD50" i="42"/>
  <c r="AO50" i="42" s="1"/>
  <c r="AA50" i="42"/>
  <c r="X50" i="42"/>
  <c r="V50" i="42"/>
  <c r="T50" i="42"/>
  <c r="A50" i="42"/>
  <c r="A49" i="42"/>
  <c r="BJ48" i="42"/>
  <c r="BH48" i="42"/>
  <c r="BF48" i="42"/>
  <c r="AT48" i="42"/>
  <c r="AR48" i="42"/>
  <c r="AP48" i="42"/>
  <c r="AN48" i="42"/>
  <c r="AK48" i="42"/>
  <c r="AM48" i="42" s="1"/>
  <c r="AJ48" i="42"/>
  <c r="AH48" i="42"/>
  <c r="AF48" i="42"/>
  <c r="AQ48" i="42" s="1"/>
  <c r="AD48" i="42"/>
  <c r="AO48" i="42" s="1"/>
  <c r="AA48" i="42"/>
  <c r="X48" i="42"/>
  <c r="V48" i="42"/>
  <c r="T48" i="42"/>
  <c r="A48" i="42"/>
  <c r="BJ47" i="42"/>
  <c r="BH47" i="42"/>
  <c r="BF47" i="42"/>
  <c r="AT47" i="42"/>
  <c r="AR47" i="42"/>
  <c r="AP47" i="42"/>
  <c r="AN47" i="42"/>
  <c r="AK47" i="42"/>
  <c r="AM47" i="42" s="1"/>
  <c r="AJ47" i="42"/>
  <c r="AH47" i="42"/>
  <c r="AF47" i="42"/>
  <c r="AQ47" i="42" s="1"/>
  <c r="AD47" i="42"/>
  <c r="AO47" i="42" s="1"/>
  <c r="AA47" i="42"/>
  <c r="X47" i="42"/>
  <c r="V47" i="42"/>
  <c r="T47" i="42"/>
  <c r="A47" i="42"/>
  <c r="A46" i="42"/>
  <c r="BJ45" i="42"/>
  <c r="BH45" i="42"/>
  <c r="BF45" i="42"/>
  <c r="AT45" i="42"/>
  <c r="AR45" i="42"/>
  <c r="AP45" i="42"/>
  <c r="AJ45" i="42"/>
  <c r="AH45" i="42"/>
  <c r="AF45" i="42"/>
  <c r="AQ45" i="42" s="1"/>
  <c r="AA45" i="42"/>
  <c r="AC45" i="42" s="1"/>
  <c r="X45" i="42"/>
  <c r="V45" i="42"/>
  <c r="T45" i="42"/>
  <c r="A45" i="42"/>
  <c r="BJ44" i="42"/>
  <c r="BH44" i="42"/>
  <c r="BF44" i="42"/>
  <c r="AT44" i="42"/>
  <c r="AR44" i="42"/>
  <c r="AP44" i="42"/>
  <c r="AN44" i="42"/>
  <c r="AK44" i="42"/>
  <c r="AM44" i="42" s="1"/>
  <c r="AJ44" i="42"/>
  <c r="AH44" i="42"/>
  <c r="AF44" i="42"/>
  <c r="AQ44" i="42" s="1"/>
  <c r="AD44" i="42"/>
  <c r="AO44" i="42" s="1"/>
  <c r="AA44" i="42"/>
  <c r="X44" i="42"/>
  <c r="V44" i="42"/>
  <c r="T44" i="42"/>
  <c r="A44" i="42"/>
  <c r="BJ43" i="42"/>
  <c r="BH43" i="42"/>
  <c r="BF43" i="42"/>
  <c r="AT43" i="42"/>
  <c r="AR43" i="42"/>
  <c r="AP43" i="42"/>
  <c r="AN43" i="42"/>
  <c r="AK43" i="42"/>
  <c r="AM43" i="42" s="1"/>
  <c r="AJ43" i="42"/>
  <c r="AH43" i="42"/>
  <c r="AF43" i="42"/>
  <c r="AQ43" i="42" s="1"/>
  <c r="AD43" i="42"/>
  <c r="AO43" i="42" s="1"/>
  <c r="AA43" i="42"/>
  <c r="X43" i="42"/>
  <c r="V43" i="42"/>
  <c r="T43" i="42"/>
  <c r="A43" i="42"/>
  <c r="A42" i="42"/>
  <c r="BJ41" i="42"/>
  <c r="BH41" i="42"/>
  <c r="BF41" i="42"/>
  <c r="AT41" i="42"/>
  <c r="AR41" i="42"/>
  <c r="AP41" i="42"/>
  <c r="AJ41" i="42"/>
  <c r="AH41" i="42"/>
  <c r="AF41" i="42"/>
  <c r="AQ41" i="42" s="1"/>
  <c r="AA41" i="42"/>
  <c r="AC41" i="42" s="1"/>
  <c r="X41" i="42"/>
  <c r="V41" i="42"/>
  <c r="T41" i="42"/>
  <c r="A41" i="42"/>
  <c r="BJ40" i="42"/>
  <c r="BH40" i="42"/>
  <c r="BF40" i="42"/>
  <c r="AT40" i="42"/>
  <c r="AR40" i="42"/>
  <c r="AP40" i="42"/>
  <c r="AJ40" i="42"/>
  <c r="AH40" i="42"/>
  <c r="AF40" i="42"/>
  <c r="AQ40" i="42" s="1"/>
  <c r="AA40" i="42"/>
  <c r="AC40" i="42" s="1"/>
  <c r="X40" i="42"/>
  <c r="V40" i="42"/>
  <c r="T40" i="42"/>
  <c r="A40" i="42"/>
  <c r="BJ39" i="42"/>
  <c r="BH39" i="42"/>
  <c r="BF39" i="42"/>
  <c r="AT39" i="42"/>
  <c r="AR39" i="42"/>
  <c r="AQ39" i="42"/>
  <c r="AP39" i="42"/>
  <c r="AO39" i="42"/>
  <c r="AN39" i="42"/>
  <c r="AL39" i="42"/>
  <c r="AK39" i="42"/>
  <c r="AM39" i="42" s="1"/>
  <c r="AA39" i="42"/>
  <c r="X39" i="42"/>
  <c r="AB39" i="42" s="1"/>
  <c r="A39" i="42"/>
  <c r="BJ38" i="42"/>
  <c r="BH38" i="42"/>
  <c r="BF38" i="42"/>
  <c r="AT38" i="42"/>
  <c r="AR38" i="42"/>
  <c r="AP38" i="42"/>
  <c r="AJ38" i="42"/>
  <c r="AH38" i="42"/>
  <c r="AF38" i="42"/>
  <c r="AQ38" i="42" s="1"/>
  <c r="AA38" i="42"/>
  <c r="AC38" i="42" s="1"/>
  <c r="X38" i="42"/>
  <c r="V38" i="42"/>
  <c r="T38" i="42"/>
  <c r="A38" i="42"/>
  <c r="BJ37" i="42"/>
  <c r="BH37" i="42"/>
  <c r="BF37" i="42"/>
  <c r="AT37" i="42"/>
  <c r="AR37" i="42"/>
  <c r="AP37" i="42"/>
  <c r="AJ37" i="42"/>
  <c r="AH37" i="42"/>
  <c r="AF37" i="42"/>
  <c r="AQ37" i="42" s="1"/>
  <c r="AA37" i="42"/>
  <c r="AC37" i="42" s="1"/>
  <c r="X37" i="42"/>
  <c r="V37" i="42"/>
  <c r="T37" i="42"/>
  <c r="A37" i="42"/>
  <c r="BJ36" i="42"/>
  <c r="BH36" i="42"/>
  <c r="BF36" i="42"/>
  <c r="AT36" i="42"/>
  <c r="AR36" i="42"/>
  <c r="AP36" i="42"/>
  <c r="AJ36" i="42"/>
  <c r="AH36" i="42"/>
  <c r="AF36" i="42"/>
  <c r="AQ36" i="42" s="1"/>
  <c r="AA36" i="42"/>
  <c r="AC36" i="42" s="1"/>
  <c r="AK36" i="42" s="1"/>
  <c r="AM36" i="42" s="1"/>
  <c r="X36" i="42"/>
  <c r="V36" i="42"/>
  <c r="T36" i="42"/>
  <c r="A36" i="42"/>
  <c r="BJ35" i="42"/>
  <c r="BH35" i="42"/>
  <c r="BF35" i="42"/>
  <c r="AT35" i="42"/>
  <c r="AR35" i="42"/>
  <c r="AP35" i="42"/>
  <c r="AJ35" i="42"/>
  <c r="AH35" i="42"/>
  <c r="AF35" i="42"/>
  <c r="AQ35" i="42" s="1"/>
  <c r="AA35" i="42"/>
  <c r="AC35" i="42" s="1"/>
  <c r="X35" i="42"/>
  <c r="V35" i="42"/>
  <c r="T35" i="42"/>
  <c r="A35" i="42"/>
  <c r="BJ34" i="42"/>
  <c r="BH34" i="42"/>
  <c r="BF34" i="42"/>
  <c r="AT34" i="42"/>
  <c r="AR34" i="42"/>
  <c r="AP34" i="42"/>
  <c r="AJ34" i="42"/>
  <c r="AH34" i="42"/>
  <c r="AF34" i="42"/>
  <c r="AQ34" i="42" s="1"/>
  <c r="AA34" i="42"/>
  <c r="AC34" i="42" s="1"/>
  <c r="AK34" i="42" s="1"/>
  <c r="AM34" i="42" s="1"/>
  <c r="X34" i="42"/>
  <c r="V34" i="42"/>
  <c r="T34" i="42"/>
  <c r="A34" i="42"/>
  <c r="BJ33" i="42"/>
  <c r="BH33" i="42"/>
  <c r="BF33" i="42"/>
  <c r="AT33" i="42"/>
  <c r="AR33" i="42"/>
  <c r="AP33" i="42"/>
  <c r="AN33" i="42"/>
  <c r="AK33" i="42"/>
  <c r="AM33" i="42" s="1"/>
  <c r="AJ33" i="42"/>
  <c r="AH33" i="42"/>
  <c r="AF33" i="42"/>
  <c r="AQ33" i="42" s="1"/>
  <c r="AD33" i="42"/>
  <c r="AO33" i="42" s="1"/>
  <c r="AA33" i="42"/>
  <c r="X33" i="42"/>
  <c r="V33" i="42"/>
  <c r="T33" i="42"/>
  <c r="A33" i="42"/>
  <c r="A32" i="42"/>
  <c r="BJ31" i="42"/>
  <c r="BH31" i="42"/>
  <c r="BF31" i="42"/>
  <c r="AT31" i="42"/>
  <c r="AR31" i="42"/>
  <c r="AP31" i="42"/>
  <c r="AN31" i="42"/>
  <c r="AK31" i="42"/>
  <c r="AM31" i="42" s="1"/>
  <c r="AJ31" i="42"/>
  <c r="AH31" i="42"/>
  <c r="AF31" i="42"/>
  <c r="AQ31" i="42" s="1"/>
  <c r="AD31" i="42"/>
  <c r="AA31" i="42"/>
  <c r="X31" i="42"/>
  <c r="V31" i="42"/>
  <c r="T31" i="42"/>
  <c r="A31" i="42"/>
  <c r="A30" i="42"/>
  <c r="BJ29" i="42"/>
  <c r="BH29" i="42"/>
  <c r="BF29" i="42"/>
  <c r="AT29" i="42"/>
  <c r="AR29" i="42"/>
  <c r="AP29" i="42"/>
  <c r="AN29" i="42"/>
  <c r="AK29" i="42"/>
  <c r="AM29" i="42" s="1"/>
  <c r="AJ29" i="42"/>
  <c r="AH29" i="42"/>
  <c r="AF29" i="42"/>
  <c r="AD29" i="42"/>
  <c r="AO29" i="42" s="1"/>
  <c r="AA29" i="42"/>
  <c r="X29" i="42"/>
  <c r="V29" i="42"/>
  <c r="T29" i="42"/>
  <c r="A29" i="42"/>
  <c r="A28" i="42"/>
  <c r="BJ27" i="42"/>
  <c r="BH27" i="42"/>
  <c r="BF27" i="42"/>
  <c r="AT27" i="42"/>
  <c r="AR27" i="42"/>
  <c r="AP27" i="42"/>
  <c r="AN27" i="42"/>
  <c r="AK27" i="42"/>
  <c r="AM27" i="42" s="1"/>
  <c r="AJ27" i="42"/>
  <c r="AH27" i="42"/>
  <c r="AF27" i="42"/>
  <c r="AQ27" i="42" s="1"/>
  <c r="AD27" i="42"/>
  <c r="AO27" i="42" s="1"/>
  <c r="AA27" i="42"/>
  <c r="X27" i="42"/>
  <c r="V27" i="42"/>
  <c r="T27" i="42"/>
  <c r="A27" i="42"/>
  <c r="BJ26" i="42"/>
  <c r="BH26" i="42"/>
  <c r="BF26" i="42"/>
  <c r="AT26" i="42"/>
  <c r="AR26" i="42"/>
  <c r="AP26" i="42"/>
  <c r="AN26" i="42"/>
  <c r="AK26" i="42"/>
  <c r="AM26" i="42" s="1"/>
  <c r="AJ26" i="42"/>
  <c r="AH26" i="42"/>
  <c r="AF26" i="42"/>
  <c r="AQ26" i="42" s="1"/>
  <c r="AD26" i="42"/>
  <c r="AO26" i="42" s="1"/>
  <c r="AA26" i="42"/>
  <c r="X26" i="42"/>
  <c r="V26" i="42"/>
  <c r="T26" i="42"/>
  <c r="A26" i="42"/>
  <c r="BJ25" i="42"/>
  <c r="BH25" i="42"/>
  <c r="BF25" i="42"/>
  <c r="AT25" i="42"/>
  <c r="AR25" i="42"/>
  <c r="AP25" i="42"/>
  <c r="AN25" i="42"/>
  <c r="AK25" i="42"/>
  <c r="AM25" i="42" s="1"/>
  <c r="AJ25" i="42"/>
  <c r="AH25" i="42"/>
  <c r="AF25" i="42"/>
  <c r="AQ25" i="42" s="1"/>
  <c r="AD25" i="42"/>
  <c r="AO25" i="42" s="1"/>
  <c r="AA25" i="42"/>
  <c r="X25" i="42"/>
  <c r="V25" i="42"/>
  <c r="T25" i="42"/>
  <c r="A25" i="42"/>
  <c r="BJ24" i="42"/>
  <c r="AT24" i="42"/>
  <c r="AR24" i="42"/>
  <c r="AP24" i="42"/>
  <c r="AN24" i="42"/>
  <c r="AK24" i="42"/>
  <c r="AM24" i="42" s="1"/>
  <c r="AJ24" i="42"/>
  <c r="AH24" i="42"/>
  <c r="AF24" i="42"/>
  <c r="AQ24" i="42" s="1"/>
  <c r="AD24" i="42"/>
  <c r="AO24" i="42" s="1"/>
  <c r="AA24" i="42"/>
  <c r="X24" i="42"/>
  <c r="V24" i="42"/>
  <c r="T24" i="42"/>
  <c r="A24" i="42"/>
  <c r="A23" i="42"/>
  <c r="BJ22" i="42"/>
  <c r="BH22" i="42"/>
  <c r="BF22" i="42"/>
  <c r="AT22" i="42"/>
  <c r="AR22" i="42"/>
  <c r="AP22" i="42"/>
  <c r="AN22" i="42"/>
  <c r="AK22" i="42"/>
  <c r="AM22" i="42" s="1"/>
  <c r="AJ22" i="42"/>
  <c r="AH22" i="42"/>
  <c r="AF22" i="42"/>
  <c r="AQ22" i="42" s="1"/>
  <c r="AD22" i="42"/>
  <c r="AA22" i="42"/>
  <c r="X22" i="42"/>
  <c r="V22" i="42"/>
  <c r="T22" i="42"/>
  <c r="A22" i="42"/>
  <c r="BJ21" i="42"/>
  <c r="BH21" i="42"/>
  <c r="BF21" i="42"/>
  <c r="AT21" i="42"/>
  <c r="AR21" i="42"/>
  <c r="AP21" i="42"/>
  <c r="AN21" i="42"/>
  <c r="AK21" i="42"/>
  <c r="AM21" i="42" s="1"/>
  <c r="AJ21" i="42"/>
  <c r="AH21" i="42"/>
  <c r="AF21" i="42"/>
  <c r="AQ21" i="42" s="1"/>
  <c r="AD21" i="42"/>
  <c r="AA21" i="42"/>
  <c r="X21" i="42"/>
  <c r="V21" i="42"/>
  <c r="T21" i="42"/>
  <c r="A21" i="42"/>
  <c r="BJ20" i="42"/>
  <c r="BH20" i="42"/>
  <c r="BF20" i="42"/>
  <c r="AT20" i="42"/>
  <c r="AR20" i="42"/>
  <c r="AP20" i="42"/>
  <c r="AN20" i="42"/>
  <c r="AK20" i="42"/>
  <c r="AM20" i="42" s="1"/>
  <c r="AJ20" i="42"/>
  <c r="AH20" i="42"/>
  <c r="AF20" i="42"/>
  <c r="AQ20" i="42" s="1"/>
  <c r="AD20" i="42"/>
  <c r="AA20" i="42"/>
  <c r="X20" i="42"/>
  <c r="V20" i="42"/>
  <c r="T20" i="42"/>
  <c r="A20" i="42"/>
  <c r="A19" i="42"/>
  <c r="BJ18" i="42"/>
  <c r="BH18" i="42"/>
  <c r="BF18" i="42"/>
  <c r="AT18" i="42"/>
  <c r="AR18" i="42"/>
  <c r="AP18" i="42"/>
  <c r="AN18" i="42"/>
  <c r="AK18" i="42"/>
  <c r="AM18" i="42" s="1"/>
  <c r="AJ18" i="42"/>
  <c r="AH18" i="42"/>
  <c r="AF18" i="42"/>
  <c r="AQ18" i="42" s="1"/>
  <c r="AD18" i="42"/>
  <c r="AO18" i="42" s="1"/>
  <c r="AA18" i="42"/>
  <c r="X18" i="42"/>
  <c r="V18" i="42"/>
  <c r="T18" i="42"/>
  <c r="A18" i="42"/>
  <c r="BJ17" i="42"/>
  <c r="BH17" i="42"/>
  <c r="BF17" i="42"/>
  <c r="AT17" i="42"/>
  <c r="AR17" i="42"/>
  <c r="AP17" i="42"/>
  <c r="AN17" i="42"/>
  <c r="AK17" i="42"/>
  <c r="AM17" i="42" s="1"/>
  <c r="AJ17" i="42"/>
  <c r="AH17" i="42"/>
  <c r="AF17" i="42"/>
  <c r="AQ17" i="42" s="1"/>
  <c r="AD17" i="42"/>
  <c r="AO17" i="42" s="1"/>
  <c r="AA17" i="42"/>
  <c r="X17" i="42"/>
  <c r="V17" i="42"/>
  <c r="T17" i="42"/>
  <c r="A17" i="42"/>
  <c r="BJ16" i="42"/>
  <c r="BH16" i="42"/>
  <c r="BF16" i="42"/>
  <c r="AT16" i="42"/>
  <c r="AR16" i="42"/>
  <c r="AP16" i="42"/>
  <c r="AN16" i="42"/>
  <c r="AK16" i="42"/>
  <c r="AM16" i="42" s="1"/>
  <c r="AJ16" i="42"/>
  <c r="AH16" i="42"/>
  <c r="AF16" i="42"/>
  <c r="AQ16" i="42" s="1"/>
  <c r="AD16" i="42"/>
  <c r="AO16" i="42" s="1"/>
  <c r="AA16" i="42"/>
  <c r="X16" i="42"/>
  <c r="V16" i="42"/>
  <c r="A16" i="42"/>
  <c r="BJ15" i="42"/>
  <c r="BH15" i="42"/>
  <c r="BF15" i="42"/>
  <c r="AT15" i="42"/>
  <c r="AR15" i="42"/>
  <c r="AP15" i="42"/>
  <c r="AN15" i="42"/>
  <c r="AK15" i="42"/>
  <c r="AJ15" i="42"/>
  <c r="AH15" i="42"/>
  <c r="AF15" i="42"/>
  <c r="AQ15" i="42" s="1"/>
  <c r="AD15" i="42"/>
  <c r="AO15" i="42" s="1"/>
  <c r="AA15" i="42"/>
  <c r="X15" i="42"/>
  <c r="V15" i="42"/>
  <c r="T15" i="42"/>
  <c r="A15" i="42"/>
  <c r="AK65" i="34"/>
  <c r="AJ65" i="34"/>
  <c r="AI65" i="34"/>
  <c r="AE65" i="34"/>
  <c r="AB65" i="34"/>
  <c r="Y65" i="34"/>
  <c r="X65" i="34"/>
  <c r="W65" i="34"/>
  <c r="V65" i="34"/>
  <c r="U65" i="34"/>
  <c r="T65" i="34"/>
  <c r="R65" i="34"/>
  <c r="Q65" i="34"/>
  <c r="P65" i="34"/>
  <c r="M65" i="34"/>
  <c r="L65" i="34"/>
  <c r="K65" i="34"/>
  <c r="J65" i="34"/>
  <c r="I65" i="34"/>
  <c r="A64" i="34"/>
  <c r="A63" i="34"/>
  <c r="A62" i="34"/>
  <c r="A61" i="34"/>
  <c r="A60" i="34"/>
  <c r="A59" i="34"/>
  <c r="A58" i="34"/>
  <c r="A57" i="34"/>
  <c r="A56" i="34"/>
  <c r="A55" i="34"/>
  <c r="A54" i="34"/>
  <c r="A53" i="34"/>
  <c r="A52" i="34"/>
  <c r="A51" i="34"/>
  <c r="A50" i="34"/>
  <c r="A49" i="34"/>
  <c r="A48" i="34"/>
  <c r="A47" i="34"/>
  <c r="A46" i="34"/>
  <c r="A45" i="34"/>
  <c r="A44" i="34"/>
  <c r="A43" i="34"/>
  <c r="A42" i="34"/>
  <c r="A41" i="34"/>
  <c r="A40" i="34"/>
  <c r="A39" i="34"/>
  <c r="A38" i="34"/>
  <c r="A37" i="34"/>
  <c r="A36" i="34"/>
  <c r="A35" i="34"/>
  <c r="A34" i="34"/>
  <c r="A33" i="34"/>
  <c r="A32" i="34"/>
  <c r="A31" i="34"/>
  <c r="A30" i="34"/>
  <c r="A29" i="34"/>
  <c r="A28" i="34"/>
  <c r="A27" i="34"/>
  <c r="A26" i="34"/>
  <c r="A25" i="34"/>
  <c r="A24" i="34"/>
  <c r="A23" i="34"/>
  <c r="A22" i="34"/>
  <c r="A21" i="34"/>
  <c r="A20" i="34"/>
  <c r="A19" i="34"/>
  <c r="A18" i="34"/>
  <c r="A17" i="34"/>
  <c r="A16" i="34"/>
  <c r="A15" i="34"/>
  <c r="A14" i="34"/>
  <c r="A13" i="34"/>
  <c r="A12" i="34"/>
  <c r="A11" i="34"/>
  <c r="A10" i="34"/>
  <c r="A9" i="34"/>
  <c r="A8" i="34"/>
  <c r="AB22" i="42" l="1"/>
  <c r="AB37" i="42"/>
  <c r="AK18" i="27"/>
  <c r="AK62" i="27"/>
  <c r="AB43" i="42"/>
  <c r="H22" i="45"/>
  <c r="K23" i="28"/>
  <c r="V30" i="27"/>
  <c r="AB30" i="27" s="1"/>
  <c r="AB40" i="42"/>
  <c r="AB45" i="42"/>
  <c r="AB61" i="42"/>
  <c r="AW18" i="42"/>
  <c r="V33" i="27"/>
  <c r="AB33" i="27" s="1"/>
  <c r="AJ59" i="27"/>
  <c r="AB21" i="42"/>
  <c r="AB31" i="42"/>
  <c r="AB41" i="42"/>
  <c r="AV48" i="42"/>
  <c r="T31" i="27"/>
  <c r="V31" i="27" s="1"/>
  <c r="U33" i="27"/>
  <c r="AA33" i="27" s="1"/>
  <c r="AC36" i="27"/>
  <c r="AW24" i="42"/>
  <c r="AL18" i="42"/>
  <c r="AL48" i="42"/>
  <c r="AK58" i="27"/>
  <c r="AJ62" i="27"/>
  <c r="AB35" i="42"/>
  <c r="AW50" i="42"/>
  <c r="AV64" i="42"/>
  <c r="AL22" i="42"/>
  <c r="AL50" i="42"/>
  <c r="AK59" i="27"/>
  <c r="AL20" i="42"/>
  <c r="AB34" i="42"/>
  <c r="AL51" i="42"/>
  <c r="AB59" i="42"/>
  <c r="AV63" i="42"/>
  <c r="AB69" i="42"/>
  <c r="AV69" i="42"/>
  <c r="G22" i="45"/>
  <c r="AW16" i="42"/>
  <c r="AL67" i="42"/>
  <c r="AW17" i="42"/>
  <c r="AV47" i="42"/>
  <c r="AB56" i="42"/>
  <c r="AL56" i="42"/>
  <c r="AW59" i="42"/>
  <c r="AW63" i="42"/>
  <c r="AW69" i="42"/>
  <c r="H41" i="28"/>
  <c r="H23" i="31"/>
  <c r="I41" i="28"/>
  <c r="I35" i="31"/>
  <c r="H104" i="31"/>
  <c r="AV25" i="42"/>
  <c r="AV39" i="42"/>
  <c r="AV56" i="42"/>
  <c r="AL26" i="42"/>
  <c r="AL33" i="42"/>
  <c r="AB62" i="42"/>
  <c r="AV66" i="42"/>
  <c r="AL69" i="42"/>
  <c r="G112" i="31"/>
  <c r="AV21" i="42"/>
  <c r="AB54" i="42"/>
  <c r="AW56" i="42"/>
  <c r="AV62" i="42"/>
  <c r="E41" i="28"/>
  <c r="AK19" i="27"/>
  <c r="AJ26" i="27"/>
  <c r="E16" i="43"/>
  <c r="D16" i="43"/>
  <c r="C16" i="43"/>
  <c r="AW43" i="42"/>
  <c r="X72" i="42"/>
  <c r="AB17" i="42"/>
  <c r="AV33" i="42"/>
  <c r="AL61" i="42"/>
  <c r="AB63" i="42"/>
  <c r="D22" i="45"/>
  <c r="AK34" i="27"/>
  <c r="BQ72" i="42"/>
  <c r="F16" i="45"/>
  <c r="D20" i="45"/>
  <c r="F18" i="45"/>
  <c r="H18" i="45"/>
  <c r="H16" i="45"/>
  <c r="G20" i="48"/>
  <c r="E17" i="43" s="1"/>
  <c r="H20" i="48"/>
  <c r="E19" i="43" s="1"/>
  <c r="P67" i="27"/>
  <c r="T32" i="27"/>
  <c r="V32" i="27" s="1"/>
  <c r="AK26" i="27"/>
  <c r="U30" i="27"/>
  <c r="S67" i="27"/>
  <c r="AF67" i="27"/>
  <c r="AJ58" i="27"/>
  <c r="AG67" i="27"/>
  <c r="N67" i="27"/>
  <c r="AD29" i="27"/>
  <c r="AJ29" i="27" s="1"/>
  <c r="AA29" i="27"/>
  <c r="AA40" i="27"/>
  <c r="AD40" i="27"/>
  <c r="AJ40" i="27" s="1"/>
  <c r="T9" i="27"/>
  <c r="AE30" i="27"/>
  <c r="AK30" i="27" s="1"/>
  <c r="T29" i="27"/>
  <c r="V29" i="27" s="1"/>
  <c r="T40" i="27"/>
  <c r="V40" i="27" s="1"/>
  <c r="T35" i="27"/>
  <c r="V35" i="27" s="1"/>
  <c r="T36" i="27"/>
  <c r="V36" i="27" s="1"/>
  <c r="H20" i="47"/>
  <c r="G20" i="47"/>
  <c r="K22" i="29"/>
  <c r="L35" i="29"/>
  <c r="L35" i="28"/>
  <c r="E16" i="45"/>
  <c r="C18" i="45"/>
  <c r="D18" i="45"/>
  <c r="C22" i="45"/>
  <c r="F20" i="45"/>
  <c r="C16" i="45"/>
  <c r="G20" i="45"/>
  <c r="AK40" i="42"/>
  <c r="AM40" i="42" s="1"/>
  <c r="AN40" i="42"/>
  <c r="AV40" i="42" s="1"/>
  <c r="AK45" i="42"/>
  <c r="AM45" i="42" s="1"/>
  <c r="AD45" i="42"/>
  <c r="AL45" i="42" s="1"/>
  <c r="AD38" i="42"/>
  <c r="AO38" i="42" s="1"/>
  <c r="AW38" i="42" s="1"/>
  <c r="AK38" i="42"/>
  <c r="AM38" i="42" s="1"/>
  <c r="AA72" i="42"/>
  <c r="AB16" i="42"/>
  <c r="AL16" i="42"/>
  <c r="AB24" i="42"/>
  <c r="AL24" i="42"/>
  <c r="AL44" i="42"/>
  <c r="AL52" i="42"/>
  <c r="AB60" i="42"/>
  <c r="AW66" i="42"/>
  <c r="AB70" i="42"/>
  <c r="AP72" i="42"/>
  <c r="AV29" i="42"/>
  <c r="AV59" i="42"/>
  <c r="AF72" i="42"/>
  <c r="AB25" i="42"/>
  <c r="AW39" i="42"/>
  <c r="AB47" i="42"/>
  <c r="AW48" i="42"/>
  <c r="AV60" i="42"/>
  <c r="AB64" i="42"/>
  <c r="AW44" i="42"/>
  <c r="AB48" i="42"/>
  <c r="AH72" i="42"/>
  <c r="AT72" i="42"/>
  <c r="AL17" i="42"/>
  <c r="AV18" i="42"/>
  <c r="AB20" i="42"/>
  <c r="AL21" i="42"/>
  <c r="AL25" i="42"/>
  <c r="AW26" i="42"/>
  <c r="AB27" i="42"/>
  <c r="AL29" i="42"/>
  <c r="AV31" i="42"/>
  <c r="AB36" i="42"/>
  <c r="AL47" i="42"/>
  <c r="AV50" i="42"/>
  <c r="AB51" i="42"/>
  <c r="AV54" i="42"/>
  <c r="AB57" i="42"/>
  <c r="AL59" i="42"/>
  <c r="AL66" i="42"/>
  <c r="AB67" i="42"/>
  <c r="AV67" i="42"/>
  <c r="AV70" i="42"/>
  <c r="AV20" i="42"/>
  <c r="AV27" i="42"/>
  <c r="AV51" i="42"/>
  <c r="AV57" i="42"/>
  <c r="AL62" i="42"/>
  <c r="AC72" i="42"/>
  <c r="BF72" i="42"/>
  <c r="T72" i="42"/>
  <c r="BH72" i="42"/>
  <c r="AV17" i="42"/>
  <c r="AO20" i="42"/>
  <c r="AW20" i="42" s="1"/>
  <c r="AV22" i="42"/>
  <c r="AV26" i="42"/>
  <c r="AB38" i="42"/>
  <c r="AV43" i="42"/>
  <c r="AB44" i="42"/>
  <c r="AQ51" i="42"/>
  <c r="AW51" i="42" s="1"/>
  <c r="AB52" i="42"/>
  <c r="AL54" i="42"/>
  <c r="AL60" i="42"/>
  <c r="AV61" i="42"/>
  <c r="AL63" i="42"/>
  <c r="AW64" i="42"/>
  <c r="AB66" i="42"/>
  <c r="AL70" i="42"/>
  <c r="AB26" i="42"/>
  <c r="AJ72" i="42"/>
  <c r="AB15" i="42"/>
  <c r="AL15" i="42"/>
  <c r="BJ72" i="42"/>
  <c r="AV16" i="42"/>
  <c r="AB18" i="42"/>
  <c r="AV24" i="42"/>
  <c r="AB29" i="42"/>
  <c r="AL31" i="42"/>
  <c r="AB33" i="42"/>
  <c r="AL43" i="42"/>
  <c r="AV44" i="42"/>
  <c r="AB50" i="42"/>
  <c r="AV52" i="42"/>
  <c r="AW27" i="42"/>
  <c r="AD35" i="42"/>
  <c r="AN35" i="42"/>
  <c r="AV35" i="42" s="1"/>
  <c r="AK35" i="42"/>
  <c r="AM35" i="42" s="1"/>
  <c r="AK37" i="42"/>
  <c r="AM37" i="42" s="1"/>
  <c r="AD37" i="42"/>
  <c r="AN37" i="42"/>
  <c r="AV37" i="42" s="1"/>
  <c r="AW57" i="42"/>
  <c r="AW15" i="42"/>
  <c r="AW33" i="42"/>
  <c r="AD41" i="42"/>
  <c r="AN41" i="42"/>
  <c r="AV41" i="42" s="1"/>
  <c r="AK41" i="42"/>
  <c r="AM41" i="42" s="1"/>
  <c r="AW25" i="42"/>
  <c r="AW47" i="42"/>
  <c r="AN36" i="42"/>
  <c r="AV36" i="42" s="1"/>
  <c r="AN45" i="42"/>
  <c r="AV45" i="42" s="1"/>
  <c r="AO52" i="42"/>
  <c r="AW52" i="42" s="1"/>
  <c r="AO60" i="42"/>
  <c r="AW60" i="42" s="1"/>
  <c r="V72" i="42"/>
  <c r="AL64" i="42"/>
  <c r="AQ67" i="42"/>
  <c r="AW67" i="42" s="1"/>
  <c r="AV15" i="42"/>
  <c r="AO31" i="42"/>
  <c r="AW31" i="42" s="1"/>
  <c r="AD36" i="42"/>
  <c r="AM15" i="42"/>
  <c r="AO22" i="42"/>
  <c r="AW22" i="42" s="1"/>
  <c r="AL27" i="42"/>
  <c r="AD40" i="42"/>
  <c r="AO54" i="42"/>
  <c r="AW54" i="42" s="1"/>
  <c r="AL57" i="42"/>
  <c r="AO62" i="42"/>
  <c r="AW62" i="42" s="1"/>
  <c r="AO70" i="42"/>
  <c r="AW70" i="42" s="1"/>
  <c r="AQ29" i="42"/>
  <c r="AO45" i="42"/>
  <c r="AW45" i="42" s="1"/>
  <c r="AO61" i="42"/>
  <c r="AW61" i="42" s="1"/>
  <c r="AN38" i="42"/>
  <c r="AV38" i="42" s="1"/>
  <c r="AO21" i="42"/>
  <c r="AW21" i="42" s="1"/>
  <c r="AD34" i="42"/>
  <c r="AN34" i="42"/>
  <c r="AV34" i="42" s="1"/>
  <c r="AE33" i="27" l="1"/>
  <c r="AK33" i="27" s="1"/>
  <c r="AB31" i="27"/>
  <c r="AE31" i="27"/>
  <c r="AK31" i="27" s="1"/>
  <c r="AQ72" i="42"/>
  <c r="C18" i="43"/>
  <c r="E18" i="43"/>
  <c r="D18" i="43"/>
  <c r="AL38" i="42"/>
  <c r="I41" i="31"/>
  <c r="L35" i="31"/>
  <c r="H41" i="31"/>
  <c r="K23" i="31"/>
  <c r="AB72" i="42"/>
  <c r="C20" i="43"/>
  <c r="D20" i="43"/>
  <c r="E20" i="43"/>
  <c r="AB32" i="27"/>
  <c r="AE32" i="27"/>
  <c r="AK32" i="27" s="1"/>
  <c r="AD30" i="27"/>
  <c r="AJ30" i="27" s="1"/>
  <c r="AJ67" i="27" s="1"/>
  <c r="AA30" i="27"/>
  <c r="AA67" i="27" s="1"/>
  <c r="U67" i="27"/>
  <c r="AE40" i="27"/>
  <c r="AK40" i="27" s="1"/>
  <c r="AB40" i="27"/>
  <c r="AE29" i="27"/>
  <c r="AB29" i="27"/>
  <c r="V67" i="27"/>
  <c r="T67" i="27"/>
  <c r="AE36" i="27"/>
  <c r="AK36" i="27" s="1"/>
  <c r="AB36" i="27"/>
  <c r="AE35" i="27"/>
  <c r="AK35" i="27" s="1"/>
  <c r="AB35" i="27"/>
  <c r="AV72" i="42"/>
  <c r="AO37" i="42"/>
  <c r="AW37" i="42" s="1"/>
  <c r="AL37" i="42"/>
  <c r="AW29" i="42"/>
  <c r="AO34" i="42"/>
  <c r="AL34" i="42"/>
  <c r="AD72" i="42"/>
  <c r="AO41" i="42"/>
  <c r="AW41" i="42" s="1"/>
  <c r="AL41" i="42"/>
  <c r="AL36" i="42"/>
  <c r="AO36" i="42"/>
  <c r="AW36" i="42" s="1"/>
  <c r="AO35" i="42"/>
  <c r="AW35" i="42" s="1"/>
  <c r="AL35" i="42"/>
  <c r="AN72" i="42"/>
  <c r="AL40" i="42"/>
  <c r="AO40" i="42"/>
  <c r="AW40" i="42" s="1"/>
  <c r="AK72" i="42"/>
  <c r="AD67" i="27" l="1"/>
  <c r="AL72" i="42"/>
  <c r="AB67" i="27"/>
  <c r="AK29" i="27"/>
  <c r="AK67" i="27" s="1"/>
  <c r="AE67" i="27"/>
  <c r="AW34" i="42"/>
  <c r="AW72" i="42" s="1"/>
  <c r="AO72" i="42"/>
  <c r="E119" i="31" l="1"/>
  <c r="F119" i="31"/>
  <c r="G119" i="31"/>
  <c r="E118" i="31"/>
  <c r="F118" i="31"/>
  <c r="G118" i="31"/>
  <c r="E117" i="31"/>
  <c r="F117" i="31"/>
  <c r="G117" i="31"/>
  <c r="E116" i="31"/>
  <c r="F116" i="31"/>
  <c r="G116" i="31"/>
  <c r="G115" i="31"/>
  <c r="E115" i="31"/>
  <c r="F115" i="31"/>
  <c r="G114" i="31"/>
  <c r="E114" i="31"/>
  <c r="F114" i="31"/>
  <c r="E113" i="31"/>
  <c r="F113" i="31"/>
  <c r="G113" i="31"/>
  <c r="E112" i="31"/>
  <c r="F112" i="31"/>
  <c r="D119" i="31"/>
  <c r="D118" i="31"/>
  <c r="D117" i="31"/>
  <c r="D116" i="31"/>
  <c r="D115" i="31"/>
  <c r="D114" i="31"/>
  <c r="D113" i="31"/>
  <c r="D112" i="31"/>
  <c r="D121" i="31" l="1"/>
  <c r="H112" i="31"/>
  <c r="F121" i="31"/>
  <c r="E121" i="31"/>
  <c r="H113" i="31"/>
  <c r="H114" i="31"/>
  <c r="H115" i="31"/>
  <c r="H116" i="31"/>
  <c r="H117" i="31"/>
  <c r="H118" i="31"/>
  <c r="H119" i="31"/>
  <c r="D105" i="31"/>
  <c r="D106" i="31"/>
  <c r="H101" i="31"/>
  <c r="H100" i="31"/>
  <c r="H99" i="31"/>
  <c r="H98" i="31"/>
  <c r="H97" i="31"/>
  <c r="H96" i="31"/>
  <c r="H95" i="31"/>
  <c r="H94" i="31"/>
  <c r="H93" i="31"/>
  <c r="H92" i="31"/>
  <c r="H91" i="31"/>
  <c r="H90" i="31"/>
  <c r="H89" i="31"/>
  <c r="H88" i="31"/>
  <c r="H87" i="31"/>
  <c r="H86" i="31"/>
  <c r="H85" i="31"/>
  <c r="H84" i="31"/>
  <c r="H83" i="31"/>
  <c r="H82" i="31"/>
  <c r="H81" i="31"/>
  <c r="H78" i="31"/>
  <c r="H79" i="31"/>
  <c r="H80" i="31"/>
  <c r="H47" i="31"/>
  <c r="H70" i="31"/>
  <c r="H67" i="31"/>
  <c r="H64" i="31"/>
  <c r="H61" i="31"/>
  <c r="H58" i="31"/>
  <c r="H55" i="31"/>
  <c r="H52" i="31"/>
  <c r="H49" i="31"/>
  <c r="H69" i="31"/>
  <c r="H68" i="31"/>
  <c r="G121" i="31"/>
  <c r="H66" i="31"/>
  <c r="H65" i="31"/>
  <c r="H63" i="31"/>
  <c r="H62" i="31"/>
  <c r="H60" i="31"/>
  <c r="H59" i="31"/>
  <c r="H57" i="31"/>
  <c r="H56" i="31"/>
  <c r="H54" i="31"/>
  <c r="H53" i="31"/>
  <c r="H51" i="31"/>
  <c r="H50" i="31"/>
  <c r="H48" i="31"/>
  <c r="H71" i="31" l="1"/>
  <c r="H105" i="31"/>
  <c r="H72" i="31"/>
  <c r="H106" i="31"/>
  <c r="H120" i="31"/>
  <c r="E107" i="31"/>
  <c r="D107" i="31"/>
  <c r="H121" i="31"/>
  <c r="H73" i="31" l="1"/>
  <c r="H107" i="31"/>
  <c r="E1" i="17"/>
  <c r="E2" i="10"/>
  <c r="E1" i="16"/>
  <c r="A57" i="16" l="1"/>
  <c r="A49" i="16"/>
  <c r="A41" i="16"/>
  <c r="A33" i="16"/>
  <c r="A25" i="16"/>
  <c r="A17" i="16"/>
  <c r="A9" i="16"/>
  <c r="A64" i="16"/>
  <c r="A56" i="16"/>
  <c r="A48" i="16"/>
  <c r="A40" i="16"/>
  <c r="A32" i="16"/>
  <c r="A24" i="16"/>
  <c r="A16" i="16"/>
  <c r="A8" i="16"/>
  <c r="A62" i="16"/>
  <c r="A54" i="16"/>
  <c r="A46" i="16"/>
  <c r="A38" i="16"/>
  <c r="A30" i="16"/>
  <c r="A22" i="16"/>
  <c r="A14" i="16"/>
  <c r="A53" i="16"/>
  <c r="A37" i="16"/>
  <c r="A13" i="16"/>
  <c r="A63" i="16"/>
  <c r="A55" i="16"/>
  <c r="A47" i="16"/>
  <c r="A39" i="16"/>
  <c r="A31" i="16"/>
  <c r="A23" i="16"/>
  <c r="A15" i="16"/>
  <c r="A61" i="16"/>
  <c r="A45" i="16"/>
  <c r="A29" i="16"/>
  <c r="A21" i="16"/>
  <c r="A60" i="16"/>
  <c r="A52" i="16"/>
  <c r="A44" i="16"/>
  <c r="A36" i="16"/>
  <c r="A28" i="16"/>
  <c r="A20" i="16"/>
  <c r="A12" i="16"/>
  <c r="A59" i="16"/>
  <c r="A51" i="16"/>
  <c r="A43" i="16"/>
  <c r="A35" i="16"/>
  <c r="A27" i="16"/>
  <c r="A19" i="16"/>
  <c r="A11" i="16"/>
  <c r="A58" i="16"/>
  <c r="A50" i="16"/>
  <c r="A42" i="16"/>
  <c r="A34" i="16"/>
  <c r="A26" i="16"/>
  <c r="A18" i="16"/>
  <c r="A10" i="16"/>
  <c r="A63" i="27"/>
  <c r="A53" i="27"/>
  <c r="A49" i="27"/>
  <c r="A45" i="27"/>
  <c r="A39" i="27"/>
  <c r="A22" i="27"/>
  <c r="A19" i="27"/>
  <c r="A15" i="27"/>
  <c r="A58" i="27"/>
  <c r="A65" i="27"/>
  <c r="A56" i="27"/>
  <c r="A48" i="27"/>
  <c r="A44" i="27"/>
  <c r="A42" i="27"/>
  <c r="A34" i="27"/>
  <c r="A33" i="27"/>
  <c r="A32" i="27"/>
  <c r="A31" i="27"/>
  <c r="A10" i="27"/>
  <c r="A51" i="27"/>
  <c r="A41" i="27"/>
  <c r="A30" i="27"/>
  <c r="A20" i="27"/>
  <c r="A40" i="27"/>
  <c r="A66" i="27"/>
  <c r="A61" i="27"/>
  <c r="A59" i="27"/>
  <c r="A55" i="27"/>
  <c r="A43" i="27"/>
  <c r="A24" i="27"/>
  <c r="A12" i="27"/>
  <c r="A29" i="27"/>
  <c r="A60" i="27"/>
  <c r="A52" i="27"/>
  <c r="A38" i="27"/>
  <c r="A21" i="27"/>
  <c r="A14" i="27"/>
  <c r="A64" i="27"/>
  <c r="A57" i="27"/>
  <c r="A47" i="27"/>
  <c r="A37" i="27"/>
  <c r="A28" i="27"/>
  <c r="A26" i="27"/>
  <c r="A18" i="27"/>
  <c r="A13" i="27"/>
  <c r="A16" i="27"/>
  <c r="A62" i="27"/>
  <c r="A54" i="27"/>
  <c r="A36" i="27"/>
  <c r="A35" i="27"/>
  <c r="A27" i="27"/>
  <c r="A25" i="27"/>
  <c r="A23" i="27"/>
  <c r="A17" i="27"/>
  <c r="A11" i="27"/>
  <c r="A50" i="27"/>
  <c r="A46" i="27"/>
  <c r="A63" i="19"/>
  <c r="A55" i="19"/>
  <c r="A47" i="19"/>
  <c r="A39" i="19"/>
  <c r="A31" i="19"/>
  <c r="A23" i="19"/>
  <c r="A15" i="19"/>
  <c r="A7" i="19"/>
  <c r="A62" i="19"/>
  <c r="A54" i="19"/>
  <c r="A46" i="19"/>
  <c r="A38" i="19"/>
  <c r="A30" i="19"/>
  <c r="A22" i="19"/>
  <c r="A14" i="19"/>
  <c r="A52" i="19"/>
  <c r="A36" i="19"/>
  <c r="A28" i="19"/>
  <c r="A20" i="19"/>
  <c r="A12" i="19"/>
  <c r="A61" i="19"/>
  <c r="A53" i="19"/>
  <c r="A45" i="19"/>
  <c r="A37" i="19"/>
  <c r="A29" i="19"/>
  <c r="A21" i="19"/>
  <c r="A13" i="19"/>
  <c r="A60" i="19"/>
  <c r="A44" i="19"/>
  <c r="A59" i="19"/>
  <c r="A51" i="19"/>
  <c r="A43" i="19"/>
  <c r="A35" i="19"/>
  <c r="A27" i="19"/>
  <c r="A19" i="19"/>
  <c r="A11" i="19"/>
  <c r="A40" i="19"/>
  <c r="A32" i="19"/>
  <c r="A8" i="19"/>
  <c r="A58" i="19"/>
  <c r="A50" i="19"/>
  <c r="A42" i="19"/>
  <c r="A34" i="19"/>
  <c r="A26" i="19"/>
  <c r="A18" i="19"/>
  <c r="A10" i="19"/>
  <c r="A48" i="19"/>
  <c r="A24" i="19"/>
  <c r="A57" i="19"/>
  <c r="A49" i="19"/>
  <c r="A41" i="19"/>
  <c r="A33" i="19"/>
  <c r="A25" i="19"/>
  <c r="A17" i="19"/>
  <c r="A9" i="19"/>
  <c r="A56" i="19"/>
  <c r="A16" i="19"/>
  <c r="A28" i="3"/>
  <c r="A20" i="3"/>
  <c r="A12" i="3"/>
  <c r="A18" i="3"/>
  <c r="A14" i="3"/>
  <c r="A13" i="3"/>
  <c r="A27" i="3"/>
  <c r="A19" i="3"/>
  <c r="A11" i="3"/>
  <c r="A26" i="3"/>
  <c r="A10" i="3"/>
  <c r="A23" i="3"/>
  <c r="A21" i="3"/>
  <c r="A25" i="3"/>
  <c r="A17" i="3"/>
  <c r="A9" i="3"/>
  <c r="A24" i="3"/>
  <c r="A16" i="3"/>
  <c r="A15" i="3"/>
  <c r="A22" i="3"/>
  <c r="A8" i="3"/>
</calcChain>
</file>

<file path=xl/comments1.xml><?xml version="1.0" encoding="utf-8"?>
<comments xmlns="http://schemas.openxmlformats.org/spreadsheetml/2006/main">
  <authors>
    <author>Author</author>
  </authors>
  <commentList>
    <comment ref="W19" authorId="0" shapeId="0">
      <text>
        <r>
          <rPr>
            <b/>
            <sz val="9"/>
            <color indexed="81"/>
            <rFont val="Tahoma"/>
            <family val="2"/>
          </rPr>
          <t>Author:</t>
        </r>
        <r>
          <rPr>
            <sz val="9"/>
            <color indexed="81"/>
            <rFont val="Tahoma"/>
            <family val="2"/>
          </rPr>
          <t xml:space="preserve">
16C1 and 16c2
</t>
        </r>
      </text>
    </comment>
  </commentList>
</comments>
</file>

<file path=xl/comments2.xml><?xml version="1.0" encoding="utf-8"?>
<comments xmlns="http://schemas.openxmlformats.org/spreadsheetml/2006/main">
  <authors>
    <author>Author</author>
  </authors>
  <commentList>
    <comment ref="W19" authorId="0" shapeId="0">
      <text>
        <r>
          <rPr>
            <b/>
            <sz val="9"/>
            <color indexed="81"/>
            <rFont val="Tahoma"/>
            <family val="2"/>
          </rPr>
          <t>Author:</t>
        </r>
        <r>
          <rPr>
            <sz val="9"/>
            <color indexed="81"/>
            <rFont val="Tahoma"/>
            <family val="2"/>
          </rPr>
          <t xml:space="preserve">
16C1 and 16c2
</t>
        </r>
      </text>
    </comment>
  </commentList>
</comments>
</file>

<file path=xl/comments3.xml><?xml version="1.0" encoding="utf-8"?>
<comments xmlns="http://schemas.openxmlformats.org/spreadsheetml/2006/main">
  <authors>
    <author>Author</author>
  </authors>
  <commentList>
    <comment ref="AJ14" authorId="0" shapeId="0">
      <text>
        <r>
          <rPr>
            <b/>
            <sz val="9"/>
            <color indexed="81"/>
            <rFont val="Tahoma"/>
            <family val="2"/>
          </rPr>
          <t>Author:</t>
        </r>
        <r>
          <rPr>
            <sz val="9"/>
            <color indexed="81"/>
            <rFont val="Tahoma"/>
            <family val="2"/>
          </rPr>
          <t xml:space="preserve">
Assume 1640 Hrs/yr/kW (Net Metering filing) per PV Watts, defaults for Fitchburg, MA
</t>
        </r>
      </text>
    </comment>
    <comment ref="AL14" authorId="0" shapeId="0">
      <text>
        <r>
          <rPr>
            <b/>
            <sz val="9"/>
            <color indexed="81"/>
            <rFont val="Tahoma"/>
            <family val="2"/>
          </rPr>
          <t>Author:</t>
        </r>
        <r>
          <rPr>
            <sz val="9"/>
            <color indexed="81"/>
            <rFont val="Tahoma"/>
            <family val="2"/>
          </rPr>
          <t xml:space="preserve">
Assume 1640 Hrs/yr/kW (Net Metering filing) per PV Watts, defaults for Fitchburg, MA
</t>
        </r>
      </text>
    </comment>
    <comment ref="AN14" authorId="0" shapeId="0">
      <text>
        <r>
          <rPr>
            <b/>
            <sz val="9"/>
            <color indexed="81"/>
            <rFont val="Tahoma"/>
            <family val="2"/>
          </rPr>
          <t>Author:</t>
        </r>
        <r>
          <rPr>
            <sz val="9"/>
            <color indexed="81"/>
            <rFont val="Tahoma"/>
            <family val="2"/>
          </rPr>
          <t xml:space="preserve">
Assume 1640 Hrs/yr/kW (Net Metering filing) per PV Watts, defaults for Fitchburg, MA
</t>
        </r>
      </text>
    </comment>
    <comment ref="BD14" authorId="0" shapeId="0">
      <text>
        <r>
          <rPr>
            <b/>
            <sz val="9"/>
            <color indexed="81"/>
            <rFont val="Tahoma"/>
            <family val="2"/>
          </rPr>
          <t>Author:</t>
        </r>
        <r>
          <rPr>
            <sz val="9"/>
            <color indexed="81"/>
            <rFont val="Tahoma"/>
            <family val="2"/>
          </rPr>
          <t xml:space="preserve">
Calculated dist. Losses at system peak (92,178 kW) = 2460 kW .  Total annual system losees (kWh) = 21,4170
</t>
        </r>
      </text>
    </comment>
    <comment ref="BF14" authorId="0" shapeId="0">
      <text>
        <r>
          <rPr>
            <b/>
            <sz val="9"/>
            <color indexed="81"/>
            <rFont val="Tahoma"/>
            <family val="2"/>
          </rPr>
          <t>Author:</t>
        </r>
        <r>
          <rPr>
            <sz val="9"/>
            <color indexed="81"/>
            <rFont val="Tahoma"/>
            <family val="2"/>
          </rPr>
          <t xml:space="preserve">
Based on assumptions  used in power lfow modeling</t>
        </r>
      </text>
    </comment>
    <comment ref="P24" authorId="0" shapeId="0">
      <text>
        <r>
          <rPr>
            <b/>
            <sz val="9"/>
            <color indexed="81"/>
            <rFont val="Tahoma"/>
            <family val="2"/>
          </rPr>
          <t xml:space="preserve">Author:
</t>
        </r>
      </text>
    </comment>
  </commentList>
</comments>
</file>

<file path=xl/comments4.xml><?xml version="1.0" encoding="utf-8"?>
<comments xmlns="http://schemas.openxmlformats.org/spreadsheetml/2006/main">
  <authors>
    <author>Author</author>
  </authors>
  <commentList>
    <comment ref="AJ14" authorId="0" shapeId="0">
      <text>
        <r>
          <rPr>
            <b/>
            <sz val="9"/>
            <color indexed="81"/>
            <rFont val="Tahoma"/>
            <family val="2"/>
          </rPr>
          <t>Author:</t>
        </r>
        <r>
          <rPr>
            <sz val="9"/>
            <color indexed="81"/>
            <rFont val="Tahoma"/>
            <family val="2"/>
          </rPr>
          <t xml:space="preserve">
Assume 1640 Hrs/yr/kW (Net Metering filing) per PV Watts, defaults for Fitchburg, MA
</t>
        </r>
      </text>
    </comment>
    <comment ref="AL14" authorId="0" shapeId="0">
      <text>
        <r>
          <rPr>
            <b/>
            <sz val="9"/>
            <color indexed="81"/>
            <rFont val="Tahoma"/>
            <family val="2"/>
          </rPr>
          <t>Author:</t>
        </r>
        <r>
          <rPr>
            <sz val="9"/>
            <color indexed="81"/>
            <rFont val="Tahoma"/>
            <family val="2"/>
          </rPr>
          <t xml:space="preserve">
Assume 1640 Hrs/yr/kW (Net Metering filing) per PV Watts, defaults for Fitchburg, MA
</t>
        </r>
      </text>
    </comment>
    <comment ref="AN14" authorId="0" shapeId="0">
      <text>
        <r>
          <rPr>
            <b/>
            <sz val="9"/>
            <color indexed="81"/>
            <rFont val="Tahoma"/>
            <family val="2"/>
          </rPr>
          <t>Author:</t>
        </r>
        <r>
          <rPr>
            <sz val="9"/>
            <color indexed="81"/>
            <rFont val="Tahoma"/>
            <family val="2"/>
          </rPr>
          <t xml:space="preserve">
Assume 1640 Hrs/yr/kW (Net Metering filing) per PV Watts, defaults for Fitchburg, MA
</t>
        </r>
      </text>
    </comment>
    <comment ref="BD14" authorId="0" shapeId="0">
      <text>
        <r>
          <rPr>
            <b/>
            <sz val="9"/>
            <color indexed="81"/>
            <rFont val="Tahoma"/>
            <family val="2"/>
          </rPr>
          <t>Author:</t>
        </r>
        <r>
          <rPr>
            <sz val="9"/>
            <color indexed="81"/>
            <rFont val="Tahoma"/>
            <family val="2"/>
          </rPr>
          <t xml:space="preserve">
Calculated dist. Losses at system peak (92,178 kW) = 2460 kW .  Total annual system losees (kWh) = 21,4170
</t>
        </r>
      </text>
    </comment>
    <comment ref="BF14" authorId="0" shapeId="0">
      <text>
        <r>
          <rPr>
            <b/>
            <sz val="9"/>
            <color indexed="81"/>
            <rFont val="Tahoma"/>
            <family val="2"/>
          </rPr>
          <t>Author:</t>
        </r>
        <r>
          <rPr>
            <sz val="9"/>
            <color indexed="81"/>
            <rFont val="Tahoma"/>
            <family val="2"/>
          </rPr>
          <t xml:space="preserve">
Based on assumptions  used in power lfow modeling</t>
        </r>
      </text>
    </comment>
    <comment ref="P24" authorId="0" shapeId="0">
      <text>
        <r>
          <rPr>
            <b/>
            <sz val="9"/>
            <color indexed="81"/>
            <rFont val="Tahoma"/>
            <family val="2"/>
          </rPr>
          <t xml:space="preserve">Author:
</t>
        </r>
      </text>
    </comment>
  </commentList>
</comments>
</file>

<file path=xl/comments5.xml><?xml version="1.0" encoding="utf-8"?>
<comments xmlns="http://schemas.openxmlformats.org/spreadsheetml/2006/main">
  <authors>
    <author>Author</author>
  </authors>
  <commentList>
    <comment ref="AN14" authorId="0" shapeId="0">
      <text>
        <r>
          <rPr>
            <b/>
            <sz val="9"/>
            <color indexed="81"/>
            <rFont val="Tahoma"/>
            <family val="2"/>
          </rPr>
          <t>Author:</t>
        </r>
        <r>
          <rPr>
            <sz val="9"/>
            <color indexed="81"/>
            <rFont val="Tahoma"/>
            <family val="2"/>
          </rPr>
          <t xml:space="preserve">
Assume 1640 Hrs/yr/kW (Net Metering filing) per PV Watts, defaults for Fitchburg, MA
</t>
        </r>
      </text>
    </comment>
    <comment ref="AP14" authorId="0" shapeId="0">
      <text>
        <r>
          <rPr>
            <b/>
            <sz val="9"/>
            <color indexed="81"/>
            <rFont val="Tahoma"/>
            <family val="2"/>
          </rPr>
          <t>Author:</t>
        </r>
        <r>
          <rPr>
            <sz val="9"/>
            <color indexed="81"/>
            <rFont val="Tahoma"/>
            <family val="2"/>
          </rPr>
          <t xml:space="preserve">
Assume 1640 Hrs/yr/kW (Net Metering filing) per PV Watts, defaults for Fitchburg, MA
</t>
        </r>
      </text>
    </comment>
    <comment ref="AR14" authorId="0" shapeId="0">
      <text>
        <r>
          <rPr>
            <b/>
            <sz val="9"/>
            <color indexed="81"/>
            <rFont val="Tahoma"/>
            <family val="2"/>
          </rPr>
          <t>Author:</t>
        </r>
        <r>
          <rPr>
            <sz val="9"/>
            <color indexed="81"/>
            <rFont val="Tahoma"/>
            <family val="2"/>
          </rPr>
          <t xml:space="preserve">
Assume 1640 Hrs/yr/kW (Net Metering filing) per PV Watts, defaults for Fitchburg, MA
</t>
        </r>
      </text>
    </comment>
    <comment ref="AT14" authorId="0" shapeId="0">
      <text>
        <r>
          <rPr>
            <b/>
            <sz val="9"/>
            <color indexed="81"/>
            <rFont val="Tahoma"/>
            <family val="2"/>
          </rPr>
          <t>Author:</t>
        </r>
        <r>
          <rPr>
            <sz val="9"/>
            <color indexed="81"/>
            <rFont val="Tahoma"/>
            <family val="2"/>
          </rPr>
          <t xml:space="preserve">
Assume 1640 Hrs/yr/kW (Net Metering filing) per PV Watts, defaults for Fitchburg, MA
</t>
        </r>
      </text>
    </comment>
    <comment ref="BJ14" authorId="0" shapeId="0">
      <text>
        <r>
          <rPr>
            <b/>
            <sz val="9"/>
            <color indexed="81"/>
            <rFont val="Tahoma"/>
            <family val="2"/>
          </rPr>
          <t>Author:</t>
        </r>
        <r>
          <rPr>
            <sz val="9"/>
            <color indexed="81"/>
            <rFont val="Tahoma"/>
            <family val="2"/>
          </rPr>
          <t xml:space="preserve">
Calculated dist. Losses at system peak (92,178 kW) = 2460 kW .  Total annual system losees (kWh) = 21,4170
</t>
        </r>
      </text>
    </comment>
    <comment ref="BL14" authorId="0" shapeId="0">
      <text>
        <r>
          <rPr>
            <b/>
            <sz val="9"/>
            <color indexed="81"/>
            <rFont val="Tahoma"/>
            <family val="2"/>
          </rPr>
          <t>Author:</t>
        </r>
        <r>
          <rPr>
            <sz val="9"/>
            <color indexed="81"/>
            <rFont val="Tahoma"/>
            <family val="2"/>
          </rPr>
          <t xml:space="preserve">
Based on assumptions  used in power lfow modeling</t>
        </r>
      </text>
    </comment>
    <comment ref="P24" authorId="0" shapeId="0">
      <text>
        <r>
          <rPr>
            <b/>
            <sz val="9"/>
            <color indexed="81"/>
            <rFont val="Tahoma"/>
            <family val="2"/>
          </rPr>
          <t xml:space="preserve">Author:
</t>
        </r>
      </text>
    </comment>
  </commentList>
</comments>
</file>

<file path=xl/comments6.xml><?xml version="1.0" encoding="utf-8"?>
<comments xmlns="http://schemas.openxmlformats.org/spreadsheetml/2006/main">
  <authors>
    <author>Author</author>
  </authors>
  <commentList>
    <comment ref="AN14" authorId="0" shapeId="0">
      <text>
        <r>
          <rPr>
            <b/>
            <sz val="9"/>
            <color indexed="81"/>
            <rFont val="Tahoma"/>
            <family val="2"/>
          </rPr>
          <t>Author:</t>
        </r>
        <r>
          <rPr>
            <sz val="9"/>
            <color indexed="81"/>
            <rFont val="Tahoma"/>
            <family val="2"/>
          </rPr>
          <t xml:space="preserve">
Assume 1640 Hrs/yr/kW (Net Metering filing) per PV Watts, defaults for Fitchburg, MA
</t>
        </r>
      </text>
    </comment>
    <comment ref="AP14" authorId="0" shapeId="0">
      <text>
        <r>
          <rPr>
            <b/>
            <sz val="9"/>
            <color indexed="81"/>
            <rFont val="Tahoma"/>
            <family val="2"/>
          </rPr>
          <t>Author:</t>
        </r>
        <r>
          <rPr>
            <sz val="9"/>
            <color indexed="81"/>
            <rFont val="Tahoma"/>
            <family val="2"/>
          </rPr>
          <t xml:space="preserve">
Assume 1640 Hrs/yr/kW (Net Metering filing) per PV Watts, defaults for Fitchburg, MA
</t>
        </r>
      </text>
    </comment>
    <comment ref="AR14" authorId="0" shapeId="0">
      <text>
        <r>
          <rPr>
            <b/>
            <sz val="9"/>
            <color indexed="81"/>
            <rFont val="Tahoma"/>
            <family val="2"/>
          </rPr>
          <t>Author:</t>
        </r>
        <r>
          <rPr>
            <sz val="9"/>
            <color indexed="81"/>
            <rFont val="Tahoma"/>
            <family val="2"/>
          </rPr>
          <t xml:space="preserve">
Assume 1640 Hrs/yr/kW (Net Metering filing) per PV Watts, defaults for Fitchburg, MA
</t>
        </r>
      </text>
    </comment>
    <comment ref="AT14" authorId="0" shapeId="0">
      <text>
        <r>
          <rPr>
            <b/>
            <sz val="9"/>
            <color indexed="81"/>
            <rFont val="Tahoma"/>
            <family val="2"/>
          </rPr>
          <t>Author:</t>
        </r>
        <r>
          <rPr>
            <sz val="9"/>
            <color indexed="81"/>
            <rFont val="Tahoma"/>
            <family val="2"/>
          </rPr>
          <t xml:space="preserve">
Assume 1640 Hrs/yr/kW (Net Metering filing) per PV Watts, defaults for Fitchburg, MA
</t>
        </r>
      </text>
    </comment>
    <comment ref="BJ14" authorId="0" shapeId="0">
      <text>
        <r>
          <rPr>
            <b/>
            <sz val="9"/>
            <color indexed="81"/>
            <rFont val="Tahoma"/>
            <family val="2"/>
          </rPr>
          <t>Author:</t>
        </r>
        <r>
          <rPr>
            <sz val="9"/>
            <color indexed="81"/>
            <rFont val="Tahoma"/>
            <family val="2"/>
          </rPr>
          <t xml:space="preserve">
Calculated dist. Losses at system peak (92,178 kW) = 2460 kW .  Total annual system losees (kWh) = 21,4170
</t>
        </r>
      </text>
    </comment>
    <comment ref="BL14" authorId="0" shapeId="0">
      <text>
        <r>
          <rPr>
            <b/>
            <sz val="9"/>
            <color indexed="81"/>
            <rFont val="Tahoma"/>
            <family val="2"/>
          </rPr>
          <t>Author:</t>
        </r>
        <r>
          <rPr>
            <sz val="9"/>
            <color indexed="81"/>
            <rFont val="Tahoma"/>
            <family val="2"/>
          </rPr>
          <t xml:space="preserve">
Based on assumptions  used in power lfow modeling</t>
        </r>
      </text>
    </comment>
  </commentList>
</comments>
</file>

<file path=xl/comments7.xml><?xml version="1.0" encoding="utf-8"?>
<comments xmlns="http://schemas.openxmlformats.org/spreadsheetml/2006/main">
  <authors>
    <author>Author</author>
  </authors>
  <commentList>
    <comment ref="F22" authorId="0" shapeId="0">
      <text>
        <r>
          <rPr>
            <b/>
            <sz val="9"/>
            <color indexed="81"/>
            <rFont val="Tahoma"/>
            <family val="2"/>
          </rPr>
          <t>Bonazoli, John
Townsend Labor only +Summer St. Mat.</t>
        </r>
      </text>
    </comment>
    <comment ref="G35" authorId="0" shapeId="0">
      <text>
        <r>
          <rPr>
            <b/>
            <sz val="9"/>
            <color indexed="81"/>
            <rFont val="Tahoma"/>
            <family val="2"/>
          </rPr>
          <t>Author:</t>
        </r>
        <r>
          <rPr>
            <sz val="9"/>
            <color indexed="81"/>
            <rFont val="Tahoma"/>
            <family val="2"/>
          </rPr>
          <t xml:space="preserve">
this is backhaul</t>
        </r>
      </text>
    </comment>
    <comment ref="I35" authorId="0" shapeId="0">
      <text>
        <r>
          <rPr>
            <b/>
            <sz val="9"/>
            <color indexed="81"/>
            <rFont val="Tahoma"/>
            <family val="2"/>
          </rPr>
          <t>Author:</t>
        </r>
        <r>
          <rPr>
            <sz val="9"/>
            <color indexed="81"/>
            <rFont val="Tahoma"/>
            <family val="2"/>
          </rPr>
          <t xml:space="preserve">
This is total of 2019 and 2020 since purchase of AT&amp;T contract is approved in 2020
</t>
        </r>
      </text>
    </comment>
  </commentList>
</comments>
</file>

<file path=xl/comments8.xml><?xml version="1.0" encoding="utf-8"?>
<comments xmlns="http://schemas.openxmlformats.org/spreadsheetml/2006/main">
  <authors>
    <author>Author</author>
  </authors>
  <commentList>
    <comment ref="E22" authorId="0" shapeId="0">
      <text>
        <r>
          <rPr>
            <b/>
            <sz val="9"/>
            <color indexed="81"/>
            <rFont val="Tahoma"/>
            <family val="2"/>
          </rPr>
          <t>Author:</t>
        </r>
        <r>
          <rPr>
            <sz val="9"/>
            <color indexed="81"/>
            <rFont val="Tahoma"/>
            <family val="2"/>
          </rPr>
          <t xml:space="preserve">
From 2020 Appendix 1 year 2021 projection
</t>
        </r>
      </text>
    </comment>
  </commentList>
</comments>
</file>

<file path=xl/comments9.xml><?xml version="1.0" encoding="utf-8"?>
<comments xmlns="http://schemas.openxmlformats.org/spreadsheetml/2006/main">
  <authors>
    <author>Author</author>
  </authors>
  <commentList>
    <comment ref="D22" authorId="0" shapeId="0">
      <text>
        <r>
          <rPr>
            <b/>
            <sz val="9"/>
            <color indexed="81"/>
            <rFont val="Tahoma"/>
            <family val="2"/>
          </rPr>
          <t>Author:</t>
        </r>
        <r>
          <rPr>
            <sz val="9"/>
            <color indexed="81"/>
            <rFont val="Tahoma"/>
            <family val="2"/>
          </rPr>
          <t xml:space="preserve">
From 2020 Appendix 1</t>
        </r>
      </text>
    </comment>
    <comment ref="G53" authorId="0" shapeId="0">
      <text>
        <r>
          <rPr>
            <b/>
            <sz val="9"/>
            <color indexed="81"/>
            <rFont val="Tahoma"/>
            <family val="2"/>
          </rPr>
          <t>Author:</t>
        </r>
        <r>
          <rPr>
            <sz val="9"/>
            <color indexed="81"/>
            <rFont val="Tahoma"/>
            <family val="2"/>
          </rPr>
          <t xml:space="preserve">
Townsend 2021 spending
</t>
        </r>
      </text>
    </comment>
    <comment ref="G54" authorId="0" shapeId="0">
      <text>
        <r>
          <rPr>
            <b/>
            <sz val="9"/>
            <color indexed="81"/>
            <rFont val="Tahoma"/>
            <family val="2"/>
          </rPr>
          <t>Author:</t>
        </r>
        <r>
          <rPr>
            <sz val="9"/>
            <color indexed="81"/>
            <rFont val="Tahoma"/>
            <family val="2"/>
          </rPr>
          <t xml:space="preserve">
Lunenburg, Summer St, and West Townsend total costs</t>
        </r>
      </text>
    </comment>
  </commentList>
</comments>
</file>

<file path=xl/sharedStrings.xml><?xml version="1.0" encoding="utf-8"?>
<sst xmlns="http://schemas.openxmlformats.org/spreadsheetml/2006/main" count="17288" uniqueCount="498">
  <si>
    <t>TABLE 1.a</t>
  </si>
  <si>
    <t xml:space="preserve">Feeder Deployment Incremental </t>
  </si>
  <si>
    <t>Company Name</t>
  </si>
  <si>
    <t>[Enter Company Name]</t>
  </si>
  <si>
    <t>Plan Year</t>
  </si>
  <si>
    <t>This table presents the required format for the reporting of the incremental deployment of grid modernization technologies at the feeder/substation level during the plan year.</t>
  </si>
  <si>
    <t>Feeder/Substation Identification</t>
  </si>
  <si>
    <t>Monitoring &amp; Control (SCADA)</t>
  </si>
  <si>
    <t>Distribution Automation</t>
  </si>
  <si>
    <t>Volt-Var Optimization</t>
  </si>
  <si>
    <t>Advanced Distribution Management System (ADMS)</t>
  </si>
  <si>
    <t>Communications</t>
  </si>
  <si>
    <t>Workforce Management</t>
  </si>
  <si>
    <t>Division Name</t>
  </si>
  <si>
    <t>District Name</t>
  </si>
  <si>
    <t>Substation Name</t>
  </si>
  <si>
    <t>Substation Location (City/Town)</t>
  </si>
  <si>
    <t>Feeder ID</t>
  </si>
  <si>
    <t>Feeder Location (Cities/Towns) (1)</t>
  </si>
  <si>
    <t>Initial Inclusion of Feeder in Report (Y/N) (2)</t>
  </si>
  <si>
    <t>Microprocessor Relay</t>
  </si>
  <si>
    <t>4kV Circuit Breaker SCADA</t>
  </si>
  <si>
    <t>Recloser SCADA</t>
  </si>
  <si>
    <t>Padmount Switch SCADA</t>
  </si>
  <si>
    <t>Network Protector SCADA</t>
  </si>
  <si>
    <t>OMS/AMI Integration</t>
  </si>
  <si>
    <t>OH DA</t>
  </si>
  <si>
    <t>OH DA w/Ties</t>
  </si>
  <si>
    <t>4kV Oil Switch Replacement</t>
  </si>
  <si>
    <t>4kV VFI Retrofit for DA</t>
  </si>
  <si>
    <t>VVO - Regulators</t>
  </si>
  <si>
    <t>VVO - Capacitor Banks</t>
  </si>
  <si>
    <t>VVO - LTC Controls</t>
  </si>
  <si>
    <t>VVO - Line Sensors</t>
  </si>
  <si>
    <t>VVO - IT Work</t>
  </si>
  <si>
    <t>Advanced Load Flow</t>
  </si>
  <si>
    <t>GIS Survey (Expense)</t>
  </si>
  <si>
    <t>Dist. Management System</t>
  </si>
  <si>
    <t>Numbers of Nodes</t>
  </si>
  <si>
    <t>Miles of Fiber</t>
  </si>
  <si>
    <t>Mobile Damage Assessment</t>
  </si>
  <si>
    <t>TOTALS</t>
  </si>
  <si>
    <t>NOTES</t>
  </si>
  <si>
    <t>Data in entry cells of template is for reference only and should be overwritten with actual Company provided data. Please add rows for each additional substation/feeder as necessary.</t>
  </si>
  <si>
    <t>(1)  For each feeder reported, identify all cities and towns (separated by commas) where customers served by the feeder are located.</t>
  </si>
  <si>
    <r>
      <t>(2)  Enter "</t>
    </r>
    <r>
      <rPr>
        <b/>
        <sz val="11"/>
        <color theme="1"/>
        <rFont val="Calibri"/>
        <family val="2"/>
        <scheme val="minor"/>
      </rPr>
      <t>Y"</t>
    </r>
    <r>
      <rPr>
        <sz val="11"/>
        <color theme="1"/>
        <rFont val="Calibri"/>
        <family val="2"/>
        <scheme val="minor"/>
      </rPr>
      <t xml:space="preserve"> for a feeder that is included in an Annual Report for the first time or</t>
    </r>
    <r>
      <rPr>
        <b/>
        <sz val="11"/>
        <color theme="1"/>
        <rFont val="Calibri"/>
        <family val="2"/>
        <scheme val="minor"/>
      </rPr>
      <t xml:space="preserve"> "N"</t>
    </r>
    <r>
      <rPr>
        <sz val="11"/>
        <color theme="1"/>
        <rFont val="Calibri"/>
        <family val="2"/>
        <scheme val="minor"/>
      </rPr>
      <t xml:space="preserve"> for a feeder that was included in a previous Annual Report.</t>
    </r>
  </si>
  <si>
    <t>(3)  For each substation reported, include a row that identifies all grid modernization technologies deployed at the substation level.</t>
  </si>
  <si>
    <t>(4)  For each cell I7 through AC7, please populate cells with:  (i) a number, (ii) Yes/No, or (iii) other (provide explanation).</t>
  </si>
  <si>
    <t>TABLE 1.b</t>
  </si>
  <si>
    <t>TABLE 1.c</t>
  </si>
  <si>
    <t>TABLE 1.d</t>
  </si>
  <si>
    <t>TABLE 2</t>
  </si>
  <si>
    <t>Feeder Deployment Cumulative</t>
  </si>
  <si>
    <t>Plan Term</t>
  </si>
  <si>
    <t>2018-2021</t>
  </si>
  <si>
    <r>
      <t>This table presents the required format for the reporting of the cumulative</t>
    </r>
    <r>
      <rPr>
        <b/>
        <sz val="11"/>
        <color theme="1"/>
        <rFont val="Calibri"/>
        <family val="2"/>
        <scheme val="minor"/>
      </rPr>
      <t xml:space="preserve"> </t>
    </r>
    <r>
      <rPr>
        <sz val="11"/>
        <color theme="1"/>
        <rFont val="Calibri"/>
        <family val="2"/>
        <scheme val="minor"/>
      </rPr>
      <t>deployment of grid modernization technologies at the feeder/substation level at the end of the plan year.</t>
    </r>
  </si>
  <si>
    <t>TABLE 3.a</t>
  </si>
  <si>
    <t>Feeder Status</t>
  </si>
  <si>
    <t>This table presents the required format for the reporting of the following information at the feeder/substation level:</t>
  </si>
  <si>
    <t>(1)  Feeder Characteristics</t>
  </si>
  <si>
    <t>(2)  Feeder Grid Modernization Capability at End of Plan Year</t>
  </si>
  <si>
    <t>(3)  DER Interconnections</t>
  </si>
  <si>
    <t>(4)  EV Charging Infrastructure( Eversource only)</t>
  </si>
  <si>
    <t>(5)  Performance Metrics</t>
  </si>
  <si>
    <t>Feeder/Substation Identification &amp; Location</t>
  </si>
  <si>
    <t>Feeder Characteristics</t>
  </si>
  <si>
    <t>Feeder Grid Modernization Capability at End of Plan Year</t>
  </si>
  <si>
    <t>DER Interconnections (7)</t>
  </si>
  <si>
    <t>Eversource EV Charging Infrastructure</t>
  </si>
  <si>
    <t xml:space="preserve">State-Wide Performance Metrics </t>
  </si>
  <si>
    <t>Company-Specific Performance Metrics</t>
  </si>
  <si>
    <t># of DER Facilities</t>
  </si>
  <si>
    <t>Nominal DER Capacity (in kW)</t>
  </si>
  <si>
    <t>Estimated Annual DER Energy Output (in kWh)</t>
  </si>
  <si>
    <t>VVO-Related</t>
  </si>
  <si>
    <t>DMS-Power Flow and Control Capabilities</t>
  </si>
  <si>
    <t>Control Functions</t>
  </si>
  <si>
    <t>Customers Benefitting from GMP Investments</t>
  </si>
  <si>
    <t>Reliability-Related - Outage Duration and Frequency</t>
  </si>
  <si>
    <t>Eversource</t>
  </si>
  <si>
    <t>National Grid</t>
  </si>
  <si>
    <t>Unitil</t>
  </si>
  <si>
    <t>DER Type 1 [SPECIFY TYPE]</t>
  </si>
  <si>
    <t>DER Type 2 [SPECIFY TYPE]</t>
  </si>
  <si>
    <t>DER Type 3 [SPECIFY TYPE]</t>
  </si>
  <si>
    <t>Total (All DER Types)</t>
  </si>
  <si>
    <t>%  DER Capacity to Peak Demand</t>
  </si>
  <si>
    <t>Outage Duration and Frequency</t>
  </si>
  <si>
    <t>Advanced Load Flow Milestone</t>
  </si>
  <si>
    <t>Average Protective Zone Size</t>
  </si>
  <si>
    <t>Main Line Customer Minutes of Interruption</t>
  </si>
  <si>
    <t>Feeder Type (Overhead/ Underground)</t>
  </si>
  <si>
    <t>System Voltage (in kV)</t>
  </si>
  <si>
    <t>Feeder Capacity Rating (in MVA)</t>
  </si>
  <si>
    <t>Feeder Length (in miles)</t>
  </si>
  <si>
    <t>Current Customers Count</t>
  </si>
  <si>
    <t>Annual Energy Delivered (in kWh)</t>
  </si>
  <si>
    <t>Annual Energy Delivered (Metered/ Estimated) (4)</t>
  </si>
  <si>
    <t>Annual Peak Load (MVA)</t>
  </si>
  <si>
    <t>Automation Capability (Full/Partial/No) (5)</t>
  </si>
  <si>
    <t>VVO Capability (Full/Partial/No) (6)</t>
  </si>
  <si>
    <r>
      <t xml:space="preserve">Total # of </t>
    </r>
    <r>
      <rPr>
        <b/>
        <sz val="11"/>
        <color theme="1"/>
        <rFont val="Calibri"/>
        <family val="2"/>
        <scheme val="minor"/>
      </rPr>
      <t>Facilities Interconnected on Feeder</t>
    </r>
  </si>
  <si>
    <r>
      <t># of Customer-Owned</t>
    </r>
    <r>
      <rPr>
        <b/>
        <sz val="11"/>
        <color theme="1"/>
        <rFont val="Calibri"/>
        <family val="2"/>
        <scheme val="minor"/>
      </rPr>
      <t xml:space="preserve"> Facilities Interconnected on Feeder</t>
    </r>
  </si>
  <si>
    <r>
      <t>Total # of</t>
    </r>
    <r>
      <rPr>
        <sz val="11"/>
        <color theme="1"/>
        <rFont val="Calibri"/>
        <family val="2"/>
        <scheme val="minor"/>
      </rPr>
      <t xml:space="preserve"> </t>
    </r>
    <r>
      <rPr>
        <b/>
        <sz val="11"/>
        <color theme="1"/>
        <rFont val="Calibri"/>
        <family val="2"/>
        <scheme val="minor"/>
      </rPr>
      <t>Facilities Interconnected on Feeder</t>
    </r>
  </si>
  <si>
    <r>
      <t xml:space="preserve"># of Customer-Owned </t>
    </r>
    <r>
      <rPr>
        <b/>
        <sz val="11"/>
        <color theme="1"/>
        <rFont val="Calibri"/>
        <family val="2"/>
        <scheme val="minor"/>
      </rPr>
      <t>Facilities Interconnected on Feeder</t>
    </r>
  </si>
  <si>
    <t>Total # of DER Facilities Interconnected on Feeder</t>
  </si>
  <si>
    <t xml:space="preserve"> # of Customer-Owned DER Facilities Interconnected on Feeder</t>
  </si>
  <si>
    <r>
      <t xml:space="preserve">Nominal Capacity of All </t>
    </r>
    <r>
      <rPr>
        <b/>
        <sz val="11"/>
        <color theme="1"/>
        <rFont val="Calibri"/>
        <family val="2"/>
        <scheme val="minor"/>
      </rPr>
      <t>Facilities Interconnected on Feeder (in kW)</t>
    </r>
  </si>
  <si>
    <t>Nominal Capacity of Customer-Owned Facilities Interconnected on Feeder (in kW)</t>
  </si>
  <si>
    <r>
      <t xml:space="preserve">Nominal Capacity of Customer-Owned </t>
    </r>
    <r>
      <rPr>
        <b/>
        <sz val="11"/>
        <color theme="1"/>
        <rFont val="Calibri"/>
        <family val="2"/>
        <scheme val="minor"/>
      </rPr>
      <t>Facilities Interconnected on Feeder (in kW)</t>
    </r>
  </si>
  <si>
    <t>Nominal Capacity of All Facilities Interconnected on Feeder (in kW)</t>
  </si>
  <si>
    <t>Nominal Capacity of Customer-Owned Facilities Interconnected on Feeder (kW)</t>
  </si>
  <si>
    <t xml:space="preserve">Total Nominal Capacity (all DER types)/Feeder Peak Demand </t>
  </si>
  <si>
    <r>
      <t>Annual Energy Output of All</t>
    </r>
    <r>
      <rPr>
        <b/>
        <sz val="11"/>
        <color theme="1"/>
        <rFont val="Calibri"/>
        <family val="2"/>
        <scheme val="minor"/>
      </rPr>
      <t xml:space="preserve"> Facilities Interconnected on Feeder (in kWh)</t>
    </r>
  </si>
  <si>
    <r>
      <t>Annual Energy Output of Customer-Owned</t>
    </r>
    <r>
      <rPr>
        <b/>
        <sz val="11"/>
        <color theme="1"/>
        <rFont val="Calibri"/>
        <family val="2"/>
        <scheme val="minor"/>
      </rPr>
      <t xml:space="preserve"> Facilities Interconnected on Feeder (in kWh)</t>
    </r>
  </si>
  <si>
    <r>
      <t xml:space="preserve">Annual Energy Output of All </t>
    </r>
    <r>
      <rPr>
        <b/>
        <sz val="11"/>
        <color theme="1"/>
        <rFont val="Calibri"/>
        <family val="2"/>
        <scheme val="minor"/>
      </rPr>
      <t>Facilities Interconnected on Feeder</t>
    </r>
  </si>
  <si>
    <r>
      <t xml:space="preserve">Annual Energy Output of Customer-Owned </t>
    </r>
    <r>
      <rPr>
        <b/>
        <sz val="11"/>
        <color theme="1"/>
        <rFont val="Calibri"/>
        <family val="2"/>
        <scheme val="minor"/>
      </rPr>
      <t>Facilities Interconnected on Feeder (in kWh)</t>
    </r>
  </si>
  <si>
    <t>Annual Energy Output of All Facilities Interconnected on Feeder (in kWh)</t>
  </si>
  <si>
    <t>Annual Energy Output of Customer-Owned Facilities Interconnected on Feeder (in kWh)</t>
  </si>
  <si>
    <t># of Charging Sites Activated</t>
  </si>
  <si>
    <t># of Charging Ports Activated</t>
  </si>
  <si>
    <t>Locations of Charging Sites (Towns/Cities)</t>
  </si>
  <si>
    <t># of Level 2 Charging Ports</t>
  </si>
  <si>
    <t>Total Capacity of Level 2 Charging Ports (kW)</t>
  </si>
  <si>
    <t># of DCFC Charging Ports</t>
  </si>
  <si>
    <t>Total Capacity of DCFC Charging Ports (kw)</t>
  </si>
  <si>
    <t>Types of Charging Sites (e.g. public site, work place, MUD, EJ community)</t>
  </si>
  <si>
    <t>Annual Energy Saving w/ VVO (kWh)</t>
  </si>
  <si>
    <t>Annual Peak Load Reduction w/ VVO (MVA)</t>
  </si>
  <si>
    <t>Reduction of Distribution Losses w/VVO (kWh)</t>
  </si>
  <si>
    <t>Power Factor w/ VVO</t>
  </si>
  <si>
    <t>Reduction of GHG Emissions w/ VVO (metric tons)</t>
  </si>
  <si>
    <t>Change in # of Voltage Complaints (Baseline minus Plan Year) (8)</t>
  </si>
  <si>
    <t>DMS Power Flow Capabilities (Y/N) (9)</t>
  </si>
  <si>
    <t># of Customers Benefiting from DMS Power Flow Capability</t>
  </si>
  <si>
    <t>Control Function Implemented (Y/N) (10)</t>
  </si>
  <si>
    <t>Type of Control Function(s) Implemented</t>
  </si>
  <si>
    <t># of Customers Benefitting from  Control Function</t>
  </si>
  <si>
    <t># of Customers Benefiting from DA Devices</t>
  </si>
  <si>
    <t>Types of DA Devices Benefiting Customers</t>
  </si>
  <si>
    <t>Feeder Level SAIDI w/Excludable Major Events, Plan Year</t>
  </si>
  <si>
    <t>Change in Feeder Level SAIDI w/Excludable Major Events (Baseline minus Plan Year) (11)</t>
  </si>
  <si>
    <t>Feeder Level SAIDI w/o Excludable Major Events, Plan Year</t>
  </si>
  <si>
    <t>Change in Feeder Level SAIDI w/o Excludable Major Events (Baseline minus Plan Year) (11)</t>
  </si>
  <si>
    <t>Feeder Level SAIFI w/Excludable Major Events, Plan Year</t>
  </si>
  <si>
    <t>Change in Feeder Level SAIFI w/Excludable Major Events (Baseline minus Plan Year) (11)</t>
  </si>
  <si>
    <t xml:space="preserve">Feeder Level SAIFI, Plan Year, w/o Excludable Major Events </t>
  </si>
  <si>
    <t>Change in Feeder Level SAIFI w/o Excludable Major Events (Baseline minus Plan Year) (11)</t>
  </si>
  <si>
    <t>Advanced Load Flow (Static, Semi-Auto 1, Semi-Auto 2, Full)  (12)</t>
  </si>
  <si>
    <t>Average Protective Zone Size, Plan Year (in # customers) (13)</t>
  </si>
  <si>
    <t>Change in Average Protective  Zone Size (Baseline minus Plan Year) (14)</t>
  </si>
  <si>
    <t>Customer Minutes of Interruption, Plan Year (15)</t>
  </si>
  <si>
    <t>Change in Customer Minutes of Interruption (Baseline minus Plan Year) (16)</t>
  </si>
  <si>
    <t>Customer Minutes Saved, Plan  Year (17)</t>
  </si>
  <si>
    <t>(1)   For each feeder reported, identify all cities and towns (separated by commas) where customers served by the feeder are located.</t>
  </si>
  <si>
    <r>
      <t>(2)   Enter "</t>
    </r>
    <r>
      <rPr>
        <b/>
        <sz val="11"/>
        <color theme="1"/>
        <rFont val="Calibri"/>
        <family val="2"/>
        <scheme val="minor"/>
      </rPr>
      <t>Y"</t>
    </r>
    <r>
      <rPr>
        <sz val="11"/>
        <color theme="1"/>
        <rFont val="Calibri"/>
        <family val="2"/>
        <scheme val="minor"/>
      </rPr>
      <t xml:space="preserve"> for a feeder that is included in an Annual Report for the first time or</t>
    </r>
    <r>
      <rPr>
        <b/>
        <sz val="11"/>
        <color theme="1"/>
        <rFont val="Calibri"/>
        <family val="2"/>
        <scheme val="minor"/>
      </rPr>
      <t xml:space="preserve"> "N"</t>
    </r>
    <r>
      <rPr>
        <sz val="11"/>
        <color theme="1"/>
        <rFont val="Calibri"/>
        <family val="2"/>
        <scheme val="minor"/>
      </rPr>
      <t xml:space="preserve"> for a feeder that was included in a previous Annual Report.</t>
    </r>
  </si>
  <si>
    <t>(3)   For each substation reported, a company should include a row that allows the company to identify  DMS Power Flow capabiltiy .</t>
  </si>
  <si>
    <r>
      <t>(4)   Enter (i) "</t>
    </r>
    <r>
      <rPr>
        <b/>
        <sz val="11"/>
        <color theme="1"/>
        <rFont val="Calibri"/>
        <family val="2"/>
        <scheme val="minor"/>
      </rPr>
      <t>Metered"</t>
    </r>
    <r>
      <rPr>
        <sz val="11"/>
        <color theme="1"/>
        <rFont val="Calibri"/>
        <family val="2"/>
        <scheme val="minor"/>
      </rPr>
      <t xml:space="preserve"> for feeders where Energy Delivered value is based on metered data, or (ii) "</t>
    </r>
    <r>
      <rPr>
        <b/>
        <sz val="11"/>
        <color theme="1"/>
        <rFont val="Calibri"/>
        <family val="2"/>
        <scheme val="minor"/>
      </rPr>
      <t>Estimated"</t>
    </r>
    <r>
      <rPr>
        <sz val="11"/>
        <color theme="1"/>
        <rFont val="Calibri"/>
        <family val="2"/>
        <scheme val="minor"/>
      </rPr>
      <t xml:space="preserve"> for feeders where Energy Delivered value is based on estimated data.</t>
    </r>
  </si>
  <si>
    <t>Feeder Capability</t>
  </si>
  <si>
    <r>
      <t>(5)   Enter (i)</t>
    </r>
    <r>
      <rPr>
        <b/>
        <sz val="11"/>
        <color theme="1"/>
        <rFont val="Calibri"/>
        <family val="2"/>
        <scheme val="minor"/>
      </rPr>
      <t xml:space="preserve"> "Full"</t>
    </r>
    <r>
      <rPr>
        <sz val="11"/>
        <color theme="1"/>
        <rFont val="Calibri"/>
        <family val="2"/>
        <scheme val="minor"/>
      </rPr>
      <t xml:space="preserve"> for feeders that are fully automated; (ii) "</t>
    </r>
    <r>
      <rPr>
        <b/>
        <sz val="11"/>
        <color theme="1"/>
        <rFont val="Calibri"/>
        <family val="2"/>
        <scheme val="minor"/>
      </rPr>
      <t xml:space="preserve">Partial" </t>
    </r>
    <r>
      <rPr>
        <sz val="11"/>
        <color theme="1"/>
        <rFont val="Calibri"/>
        <family val="2"/>
        <scheme val="minor"/>
      </rPr>
      <t>for feeders that are partially automated; or (iii) "</t>
    </r>
    <r>
      <rPr>
        <b/>
        <sz val="11"/>
        <color theme="1"/>
        <rFont val="Calibri"/>
        <family val="2"/>
        <scheme val="minor"/>
      </rPr>
      <t>No"</t>
    </r>
    <r>
      <rPr>
        <sz val="11"/>
        <color theme="1"/>
        <rFont val="Calibri"/>
        <family val="2"/>
        <scheme val="minor"/>
      </rPr>
      <t xml:space="preserve"> for feeders that are not automated.</t>
    </r>
  </si>
  <si>
    <r>
      <t xml:space="preserve">(6)   Enter (i) </t>
    </r>
    <r>
      <rPr>
        <b/>
        <sz val="11"/>
        <color theme="1"/>
        <rFont val="Calibri"/>
        <family val="2"/>
        <scheme val="minor"/>
      </rPr>
      <t>"Full"</t>
    </r>
    <r>
      <rPr>
        <sz val="11"/>
        <color theme="1"/>
        <rFont val="Calibri"/>
        <family val="2"/>
        <scheme val="minor"/>
      </rPr>
      <t xml:space="preserve"> for feeders that are VVO-enabled with remote control capability; (ii) </t>
    </r>
    <r>
      <rPr>
        <b/>
        <sz val="11"/>
        <color theme="1"/>
        <rFont val="Calibri"/>
        <family val="2"/>
        <scheme val="minor"/>
      </rPr>
      <t>"Partial"</t>
    </r>
    <r>
      <rPr>
        <sz val="11"/>
        <color theme="1"/>
        <rFont val="Calibri"/>
        <family val="2"/>
        <scheme val="minor"/>
      </rPr>
      <t xml:space="preserve"> for feeders that are VVO-enabled without remote control capability; or (iii) </t>
    </r>
    <r>
      <rPr>
        <b/>
        <sz val="11"/>
        <color theme="1"/>
        <rFont val="Calibri"/>
        <family val="2"/>
        <scheme val="minor"/>
      </rPr>
      <t>"No"</t>
    </r>
    <r>
      <rPr>
        <sz val="11"/>
        <color theme="1"/>
        <rFont val="Calibri"/>
        <family val="2"/>
        <scheme val="minor"/>
      </rPr>
      <t xml:space="preserve"> for feeders that are not VVO-enabled.</t>
    </r>
  </si>
  <si>
    <t>DER Interconnections</t>
  </si>
  <si>
    <t>(7)   Insert additional columns as needed to provide the specified information for all DER types interconnected to the distribution system. DER types include various power generation fuels, storage, Level 2 EV charging stations, DC fast charging stations, and any other DER types that are interconnected to the distribution system.</t>
  </si>
  <si>
    <t>Performance Metrics -  Statewide</t>
  </si>
  <si>
    <t>(8)   For each feeder, the baseline for this metric should be the annual average of voltage complaints for the three-year period, 2015-2017, as set forth in Table 9 (Pre-Investment Baselines).</t>
  </si>
  <si>
    <r>
      <t>(9)   Enter "</t>
    </r>
    <r>
      <rPr>
        <b/>
        <sz val="11"/>
        <color theme="1"/>
        <rFont val="Calibri"/>
        <family val="2"/>
        <scheme val="minor"/>
      </rPr>
      <t xml:space="preserve">Y" </t>
    </r>
    <r>
      <rPr>
        <sz val="11"/>
        <color theme="1"/>
        <rFont val="Calibri"/>
        <family val="2"/>
        <scheme val="minor"/>
      </rPr>
      <t>for substations where all feeders are modeled daily with no unwarranted voltage or capacity violations over a consecutive 30-day period.</t>
    </r>
  </si>
  <si>
    <r>
      <t>(10) Enter "</t>
    </r>
    <r>
      <rPr>
        <b/>
        <sz val="11"/>
        <color theme="1"/>
        <rFont val="Calibri"/>
        <family val="2"/>
        <scheme val="minor"/>
      </rPr>
      <t>Y"</t>
    </r>
    <r>
      <rPr>
        <sz val="11"/>
        <color theme="1"/>
        <rFont val="Calibri"/>
        <family val="2"/>
        <scheme val="minor"/>
      </rPr>
      <t xml:space="preserve"> for feeders where the devices deployed on the feeder can be automatically controlled by DMS commands.</t>
    </r>
  </si>
  <si>
    <t>(11) For each feeder, the baseline for SAIDI/SAIFI should be the annual average of SAIDI/SAIFI for the three-year period, 2015-2017, as set forth in Table 9 (Pre-Investment Baselines).</t>
  </si>
  <si>
    <t>Performance Metrics -  Company Specific</t>
  </si>
  <si>
    <r>
      <t>(12) Eversource only:  Enter (i) "S</t>
    </r>
    <r>
      <rPr>
        <b/>
        <sz val="11"/>
        <color theme="1"/>
        <rFont val="Calibri"/>
        <family val="2"/>
        <scheme val="minor"/>
      </rPr>
      <t>tatic"</t>
    </r>
    <r>
      <rPr>
        <sz val="11"/>
        <color theme="1"/>
        <rFont val="Calibri"/>
        <family val="2"/>
        <scheme val="minor"/>
      </rPr>
      <t xml:space="preserve"> for feeders where the company has static analysis ability, (ii) "S</t>
    </r>
    <r>
      <rPr>
        <b/>
        <sz val="11"/>
        <color theme="1"/>
        <rFont val="Calibri"/>
        <family val="2"/>
        <scheme val="minor"/>
      </rPr>
      <t>emi-auto 1"</t>
    </r>
    <r>
      <rPr>
        <sz val="11"/>
        <color theme="1"/>
        <rFont val="Calibri"/>
        <family val="2"/>
        <scheme val="minor"/>
      </rPr>
      <t xml:space="preserve"> for feeders where the company has semi-automatic 1 analysis ability, (iii) "S</t>
    </r>
    <r>
      <rPr>
        <b/>
        <sz val="11"/>
        <color theme="1"/>
        <rFont val="Calibri"/>
        <family val="2"/>
        <scheme val="minor"/>
      </rPr>
      <t xml:space="preserve">emi-auto 2" </t>
    </r>
    <r>
      <rPr>
        <sz val="11"/>
        <color theme="1"/>
        <rFont val="Calibri"/>
        <family val="2"/>
        <scheme val="minor"/>
      </rPr>
      <t xml:space="preserve">for feeders where the company has semi-automatic 2 analysis ability, or (iv) </t>
    </r>
    <r>
      <rPr>
        <b/>
        <sz val="11"/>
        <color theme="1"/>
        <rFont val="Calibri"/>
        <family val="2"/>
        <scheme val="minor"/>
      </rPr>
      <t>"Full"</t>
    </r>
    <r>
      <rPr>
        <sz val="11"/>
        <color theme="1"/>
        <rFont val="Calibri"/>
        <family val="2"/>
        <scheme val="minor"/>
      </rPr>
      <t xml:space="preserve"> for feeders where the company has full automated analysis ability.</t>
    </r>
  </si>
  <si>
    <t>(13) National Grid only:  For each feeder, enter the customer minutes of interruption during the plan year that result from mainline interruptions.</t>
  </si>
  <si>
    <t>(14) Unitil only:  For each feeder, calculate the total number of customer minute saved during the plan year as the sum of the customer minutes saved per outage on the feeder, 
as provided in Table 8 (Unitil – Customer Minutes Saved).</t>
  </si>
  <si>
    <t>TABLE 3.b</t>
  </si>
  <si>
    <t>TABLE 3.c</t>
  </si>
  <si>
    <t>TABLE 3.d</t>
  </si>
  <si>
    <t>TABLE 4.a</t>
  </si>
  <si>
    <t>System Status</t>
  </si>
  <si>
    <t>This table presents the required format for the system-level reporting of grid modernization capabilities and performance metrics:</t>
  </si>
  <si>
    <t>(1)  Automation Capability</t>
  </si>
  <si>
    <t>(2)  VVO Capability</t>
  </si>
  <si>
    <t>(3)  DMS Power Flow and Control Capabilities (Y/N)</t>
  </si>
  <si>
    <t>(4)  Control Function Capability</t>
  </si>
  <si>
    <t>(5)  Load Flow Modeling Capability</t>
  </si>
  <si>
    <r>
      <t xml:space="preserve">(6) </t>
    </r>
    <r>
      <rPr>
        <i/>
        <sz val="11"/>
        <color theme="1"/>
        <rFont val="Calibri"/>
        <family val="2"/>
        <scheme val="minor"/>
      </rPr>
      <t>(Eversource only)</t>
    </r>
    <r>
      <rPr>
        <sz val="11"/>
        <color theme="1"/>
        <rFont val="Calibri"/>
        <family val="2"/>
        <scheme val="minor"/>
      </rPr>
      <t xml:space="preserve"> Advanced Load Flow Capability </t>
    </r>
  </si>
  <si>
    <t>Grid Modernization Capabilities</t>
  </si>
  <si>
    <t>Performance Metrics - Statewide</t>
  </si>
  <si>
    <t>Performance Metrics - Company Specific</t>
  </si>
  <si>
    <t>Automation Capability</t>
  </si>
  <si>
    <t xml:space="preserve">VVO Capability </t>
  </si>
  <si>
    <t>Load Flow Modeling Capability</t>
  </si>
  <si>
    <t># Customers Benefitting from GMP Investments</t>
  </si>
  <si>
    <t xml:space="preserve">Eversource - Advanced Load Flow Capability </t>
  </si>
  <si>
    <t>National Grid - Main Line Interruptions</t>
  </si>
  <si>
    <t>Unitil - Customer Minutes Saved</t>
  </si>
  <si>
    <t>System Wide Status</t>
  </si>
  <si>
    <t>Fully Automated</t>
  </si>
  <si>
    <t>Partially Automated</t>
  </si>
  <si>
    <t>Not Automated</t>
  </si>
  <si>
    <t>VVO-Enabled w/Remote Control Capability</t>
  </si>
  <si>
    <t>VVO-Enabled w/o Remote Control Capability</t>
  </si>
  <si>
    <t>Not VVO-Enabled</t>
  </si>
  <si>
    <t>DMS Power Flow Modeled and Control Capabilities</t>
  </si>
  <si>
    <t>Control Function</t>
  </si>
  <si>
    <t xml:space="preserve">Automated Zone Size Reduced  </t>
  </si>
  <si>
    <t>Static</t>
  </si>
  <si>
    <t>Semi-Automatic 1</t>
  </si>
  <si>
    <t>Semi-Automatic 2</t>
  </si>
  <si>
    <t>Change in Customer Minutes of Interruption</t>
  </si>
  <si>
    <t>Customer Minutes Saved</t>
  </si>
  <si>
    <t xml:space="preserve"># of Feeders (1) </t>
  </si>
  <si>
    <t>% Total Feeders (1)</t>
  </si>
  <si>
    <t># of Customers (2)</t>
  </si>
  <si>
    <t xml:space="preserve">% of Total Customers (2) </t>
  </si>
  <si>
    <t>Feeder Load (MWh) (3)</t>
  </si>
  <si>
    <t>% of Total Load (3)</t>
  </si>
  <si>
    <t xml:space="preserve">Peak Demand (MW) (4) </t>
  </si>
  <si>
    <t>% Total Peak Demand (4)</t>
  </si>
  <si>
    <t># Minutes</t>
  </si>
  <si>
    <t>Notes</t>
  </si>
  <si>
    <t xml:space="preserve">(1)   Enter number of feeders that have attained the specified grid modernization capability and percentage of total feeders that the number represents. </t>
  </si>
  <si>
    <t>(2)   Enter number of customers served by feeders that have attained the specified grid modernization capability and percentage of total customers that the number represents.</t>
  </si>
  <si>
    <t>(3)   Enter annual energy delivered (in MWh) by feeders that have attained the specified grid modernization capability and percentage of energy delivered systemwide the MWh represent.</t>
  </si>
  <si>
    <t>(4)   Enter (coincident) peak demand (in MW) of feeders that have attained the specified grid modernization capability and percentage of system peak demand the MW represent.</t>
  </si>
  <si>
    <t>TABLE 4.b</t>
  </si>
  <si>
    <t>TABLE 4.c</t>
  </si>
  <si>
    <t>TABLE 4.d</t>
  </si>
  <si>
    <t>TABLE 5.a</t>
  </si>
  <si>
    <t>System Spending - 2018 Report</t>
  </si>
  <si>
    <t xml:space="preserve">This table presents the required format for the reporting of the system-level deployment and spending information in the 2018 Annual Report. </t>
  </si>
  <si>
    <t xml:space="preserve">All dollar amounts should be reported unrounded, to the cent. </t>
  </si>
  <si>
    <t>Investment Category</t>
  </si>
  <si>
    <t>Preauthorized Device Type</t>
  </si>
  <si>
    <t>Actual Deployment 
(# of Devices)</t>
  </si>
  <si>
    <t>Actual Spending, Total 
($)</t>
  </si>
  <si>
    <t>Actual Spending, In-Service 
($)</t>
  </si>
  <si>
    <t>TOTAL</t>
  </si>
  <si>
    <t>TABLE 5.b</t>
  </si>
  <si>
    <t>System Spending - 2019 Report</t>
  </si>
  <si>
    <t xml:space="preserve">This table presents the required format for the reporting of the system-level deployment and spending information in the 2019 Annual Report. </t>
  </si>
  <si>
    <t xml:space="preserve">Reported Projection </t>
  </si>
  <si>
    <t>Actual</t>
  </si>
  <si>
    <t>% Difference</t>
  </si>
  <si>
    <t>Reported Projected Deployment 
(# of Devices)</t>
  </si>
  <si>
    <t>Reported Projected Spending, Total 
($)</t>
  </si>
  <si>
    <t>Reported Projected Spending, In-Service 
($)</t>
  </si>
  <si>
    <t>% Difference, Actual vs. Reported Projected Deployment</t>
  </si>
  <si>
    <t>% Difference, Actual vs. Reported Projected Spending, Total</t>
  </si>
  <si>
    <t>% Difference, Actual vs. Reported Spending, In-Service</t>
  </si>
  <si>
    <t>TABLE 5.c</t>
  </si>
  <si>
    <t>System Spending - 2020 Report</t>
  </si>
  <si>
    <t xml:space="preserve">This table presents the required format for the reporting of the system-level deployment and spending information in the 2020 Annual Report. </t>
  </si>
  <si>
    <t>TABLE 5.d</t>
  </si>
  <si>
    <t>System Spending - 2021 Report</t>
  </si>
  <si>
    <t xml:space="preserve">This table presents the required format for the reporting of the system-level deployment and spending information in the 2021 Annual Report. </t>
  </si>
  <si>
    <t>TABLE 5.e</t>
  </si>
  <si>
    <t>System Cumulative Spending - 2018-2021 Term Report</t>
  </si>
  <si>
    <t xml:space="preserve">This table presents the required format for the reporting of the system-level deployment and spending information for the 2018-2021 Term Report. </t>
  </si>
  <si>
    <t>2018-2021 Term</t>
  </si>
  <si>
    <t>Reported Projected Spending, Total ($)</t>
  </si>
  <si>
    <t>Actual Spending: Total 
($)</t>
  </si>
  <si>
    <t>Actual Spending: In-Service 
($)</t>
  </si>
  <si>
    <t>% Difference, Revised vs. Reported Projected Deployment</t>
  </si>
  <si>
    <t>% Difference, Revised vs. Reported Projected Spending, Total</t>
  </si>
  <si>
    <t>% Difference, Revised vs. Reported Projected Spending, In-Service</t>
  </si>
  <si>
    <t>Capital Spending ($)</t>
  </si>
  <si>
    <t>Cumulative</t>
  </si>
  <si>
    <t>Charge Types</t>
  </si>
  <si>
    <t>Labor</t>
  </si>
  <si>
    <t>Non Labor</t>
  </si>
  <si>
    <t>Total</t>
  </si>
  <si>
    <t>Electric Vehicles</t>
  </si>
  <si>
    <t>Energy Storage</t>
  </si>
  <si>
    <t>Total Grid Modernization</t>
  </si>
  <si>
    <t>O&amp;M ($)</t>
  </si>
  <si>
    <t>Internal O&amp;M (labor-related)</t>
  </si>
  <si>
    <t>External contractor expense</t>
  </si>
  <si>
    <t>Capital and O&amp;M</t>
  </si>
  <si>
    <t>Admin &amp; Regulatory</t>
  </si>
  <si>
    <t>TABLE 6.a</t>
  </si>
  <si>
    <t xml:space="preserve">Substation Information </t>
  </si>
  <si>
    <t xml:space="preserve">This table presents the required format for the reporting of general substation level information. </t>
  </si>
  <si>
    <t>Substation Location (Division)</t>
  </si>
  <si>
    <t>Substation Location (District)</t>
  </si>
  <si>
    <t>#  of Feeders Served Off of Substation</t>
  </si>
  <si>
    <t xml:space="preserve"> # of Customers Served by Substation</t>
  </si>
  <si>
    <t>Annual Energy Delivered by Substation (in MWh)</t>
  </si>
  <si>
    <t>Substation Peak Demand (in MW)</t>
  </si>
  <si>
    <r>
      <rPr>
        <b/>
        <sz val="11"/>
        <color theme="1"/>
        <rFont val="Calibri"/>
        <family val="2"/>
        <scheme val="minor"/>
      </rPr>
      <t>Note:</t>
    </r>
    <r>
      <rPr>
        <sz val="11"/>
        <color theme="1"/>
        <rFont val="Calibri"/>
        <family val="2"/>
        <scheme val="minor"/>
      </rPr>
      <t xml:space="preserve">  Data in entry cells of template is for reference only and should be overwritten with actual Company provided data. Please add rows for each additional substation as necessary.</t>
    </r>
  </si>
  <si>
    <t>TABLE 6.b</t>
  </si>
  <si>
    <t>TABLE 6.c</t>
  </si>
  <si>
    <t>TABLE 6.d</t>
  </si>
  <si>
    <t>Table 7</t>
  </si>
  <si>
    <t>DMS Power Flow and Control Capabilities</t>
  </si>
  <si>
    <t>Feeder ID (1)</t>
  </si>
  <si>
    <t>Full or Partial (2)</t>
  </si>
  <si>
    <t># of Warranted Voltage Violations during Consecutive 30-Day Testing Period</t>
  </si>
  <si>
    <t># of Unwarranted Voltage Violations during Consecutive 30-Day Testing Period</t>
  </si>
  <si>
    <t># of Warranted Capacity Violations during Consecutive 30-Day Testing Period</t>
  </si>
  <si>
    <t># of Unwarranted Capacity Violations during Consecutive 30-Day Testing Period</t>
  </si>
  <si>
    <t>Explanation of Warranted Violations</t>
  </si>
  <si>
    <t>(1)  Provide the specified information for each feeder that is connected to a substation for which a power flow model is available on a daily basis.</t>
  </si>
  <si>
    <r>
      <t>(2)  Enter (i) "</t>
    </r>
    <r>
      <rPr>
        <b/>
        <sz val="11"/>
        <color theme="1"/>
        <rFont val="Calibri"/>
        <family val="2"/>
        <scheme val="minor"/>
      </rPr>
      <t>Full"</t>
    </r>
    <r>
      <rPr>
        <sz val="11"/>
        <color theme="1"/>
        <rFont val="Calibri"/>
        <family val="2"/>
        <scheme val="minor"/>
      </rPr>
      <t xml:space="preserve"> for feeders that are modeled and successfully tested over a consecutive 30-day period or (ii) "</t>
    </r>
    <r>
      <rPr>
        <b/>
        <sz val="11"/>
        <color theme="1"/>
        <rFont val="Calibri"/>
        <family val="2"/>
        <scheme val="minor"/>
      </rPr>
      <t>Partial"</t>
    </r>
    <r>
      <rPr>
        <sz val="11"/>
        <color theme="1"/>
        <rFont val="Calibri"/>
        <family val="2"/>
        <scheme val="minor"/>
      </rPr>
      <t xml:space="preserve"> for feeders that are modeled but not successfully tested over a consecutive 30-day period.</t>
    </r>
  </si>
  <si>
    <t>Table 8</t>
  </si>
  <si>
    <t>Unitil Customer Minutes Saved</t>
  </si>
  <si>
    <t>Outage and Customer Impact Information</t>
  </si>
  <si>
    <t xml:space="preserve">Outage # (2) </t>
  </si>
  <si>
    <t>Time of First Notification from AMI to OMS (Minutes)</t>
  </si>
  <si>
    <t>Time of First Notification from IVR to OMS (Minutes)</t>
  </si>
  <si>
    <t># of Minutes Saved During Outage (3)</t>
  </si>
  <si>
    <t># of Customers Affected by Outage</t>
  </si>
  <si>
    <t xml:space="preserve">Customer Minutes Saved (4) </t>
  </si>
  <si>
    <t>Feeder Total</t>
  </si>
  <si>
    <t>(1) Provide the specified information for each feeder included in Table 3 (Feeder Status).</t>
  </si>
  <si>
    <t>(2) List every outage that occurred on the applicable feeder during the plan year.</t>
  </si>
  <si>
    <t>Table 9</t>
  </si>
  <si>
    <t>Grid Modernization Performance Metrics Pre-Investment Baselines for All Feeders</t>
  </si>
  <si>
    <t>Feeder Characteristics in 2017</t>
  </si>
  <si>
    <t>DER Interconnections in 2017</t>
  </si>
  <si>
    <t>State-Wide Performance Metrics Pre-investment Baselines</t>
  </si>
  <si>
    <t>Company-Specific Performance Metrics Pre-Investment Baselines</t>
  </si>
  <si>
    <t>Reliability Related</t>
  </si>
  <si>
    <t>VVO Energy Savings                                                                      (Performance Metric Compliance Filing, § 2.2)</t>
  </si>
  <si>
    <t>VVO Peak Load Impact                                          (Performance Metric Compliance Filing, § 2.3)</t>
  </si>
  <si>
    <t>VVO-Related Voltage Complaints (Performance Metric Compliance Filing, § 2.12)</t>
  </si>
  <si>
    <t>Outage Duration and Frequency (Performance Metrics Compliance Filing, § 2.10 &amp; § 2.11)</t>
  </si>
  <si>
    <t>Advanced Load Flow Milestone Completion (Performance Metrics Compliance Filing, §A.1.0)</t>
  </si>
  <si>
    <t>Averag Outage Zone Size (Performance Metrics Compliance Filing, §A.2.0)</t>
  </si>
  <si>
    <t>Main Line Customer Minutes of Interruption (Performance Metrics Compliance Filing, §C.1.0)</t>
  </si>
  <si>
    <t>Annual Energy Delivered (kWh)</t>
  </si>
  <si>
    <t># of Voltage Complaints</t>
  </si>
  <si>
    <t>Milestone Completion in 2017</t>
  </si>
  <si>
    <t>Metered or Estimated</t>
  </si>
  <si>
    <t>2015-2017 Average</t>
  </si>
  <si>
    <t xml:space="preserve">Circuit Level SAIDI, 2015-2017 average, w/Excludable Major Events </t>
  </si>
  <si>
    <t xml:space="preserve">Circuit Level SAIDI, 2015-2017 average, w/o Excludable Major Events </t>
  </si>
  <si>
    <t xml:space="preserve">Circuit Level SAIFI, 2015-2017 average, w/Excludable Major Events </t>
  </si>
  <si>
    <t xml:space="preserve">Circuit Level SAIFI, 2015-2017 average, w/o Excludable Major Events </t>
  </si>
  <si>
    <t>Summary of Main Causes of Outages</t>
  </si>
  <si>
    <t>Static Automation (Y/N)</t>
  </si>
  <si>
    <t>Semi-Automatic 1 (Y/N)</t>
  </si>
  <si>
    <t>Semi-Automatic 2 (Y/N)</t>
  </si>
  <si>
    <t>Fully Automated (Y/N)</t>
  </si>
  <si>
    <t>Baseline:  2017 Average Outage Zone Size, in # customers</t>
  </si>
  <si>
    <t>Baseline:  Average 2015 - 2017</t>
  </si>
  <si>
    <t>(1)  For each feeder reported, a company should identify all of the cities and towns (separated by commas) in which the customers that the feeder serves are located.</t>
  </si>
  <si>
    <r>
      <t>(2)  A company should enter (i) "</t>
    </r>
    <r>
      <rPr>
        <b/>
        <sz val="11"/>
        <color theme="1"/>
        <rFont val="Calibri"/>
        <family val="2"/>
        <scheme val="minor"/>
      </rPr>
      <t>Y"</t>
    </r>
    <r>
      <rPr>
        <sz val="11"/>
        <color theme="1"/>
        <rFont val="Calibri"/>
        <family val="2"/>
        <scheme val="minor"/>
      </rPr>
      <t xml:space="preserve"> for a feeder that it is including in its Annual Report for the first time, or (2) "</t>
    </r>
    <r>
      <rPr>
        <b/>
        <sz val="11"/>
        <color theme="1"/>
        <rFont val="Calibri"/>
        <family val="2"/>
        <scheme val="minor"/>
      </rPr>
      <t>N"</t>
    </r>
    <r>
      <rPr>
        <sz val="11"/>
        <color theme="1"/>
        <rFont val="Calibri"/>
        <family val="2"/>
        <scheme val="minor"/>
      </rPr>
      <t xml:space="preserve"> for a feeder that it has included in previous its Annual Reports.</t>
    </r>
  </si>
  <si>
    <r>
      <t>(3)  A company should enter (i) "</t>
    </r>
    <r>
      <rPr>
        <b/>
        <sz val="11"/>
        <color theme="1"/>
        <rFont val="Calibri"/>
        <family val="2"/>
        <scheme val="minor"/>
      </rPr>
      <t>Metered"</t>
    </r>
    <r>
      <rPr>
        <sz val="11"/>
        <color theme="1"/>
        <rFont val="Calibri"/>
        <family val="2"/>
        <scheme val="minor"/>
      </rPr>
      <t xml:space="preserve"> for feeders for which the Energy Delivered value is based on metered data or (ii) "</t>
    </r>
    <r>
      <rPr>
        <b/>
        <sz val="11"/>
        <color theme="1"/>
        <rFont val="Calibri"/>
        <family val="2"/>
        <scheme val="minor"/>
      </rPr>
      <t>Estimated"</t>
    </r>
    <r>
      <rPr>
        <sz val="11"/>
        <color theme="1"/>
        <rFont val="Calibri"/>
        <family val="2"/>
        <scheme val="minor"/>
      </rPr>
      <t xml:space="preserve"> for feeders for which the Energy Delivered value is based on estimated data.</t>
    </r>
  </si>
  <si>
    <t>Feeder Monitors</t>
  </si>
  <si>
    <t>Power Quality Monitors</t>
  </si>
  <si>
    <t>OH DA 
w/o Ties</t>
  </si>
  <si>
    <t>4 kV AR Loop</t>
  </si>
  <si>
    <t>Microcapacitors</t>
  </si>
  <si>
    <t>Grid Monitoring Line Sensors</t>
  </si>
  <si>
    <t>Forecasting Tool</t>
  </si>
  <si>
    <t>Synergi Upgrages</t>
  </si>
  <si>
    <t>PI Asset Framework</t>
  </si>
  <si>
    <t>Martha's Vinyard</t>
  </si>
  <si>
    <t>Provincetown</t>
  </si>
  <si>
    <t>N/A</t>
  </si>
  <si>
    <t>Beech Street</t>
  </si>
  <si>
    <t>Fitchburg</t>
  </si>
  <si>
    <t>1W1</t>
  </si>
  <si>
    <t>N</t>
  </si>
  <si>
    <t>1W2</t>
  </si>
  <si>
    <t>1W4</t>
  </si>
  <si>
    <t>1W6</t>
  </si>
  <si>
    <t>Canton Street</t>
  </si>
  <si>
    <t>11H10</t>
  </si>
  <si>
    <t>11H11</t>
  </si>
  <si>
    <t>11W11</t>
  </si>
  <si>
    <t>Townsend</t>
  </si>
  <si>
    <t>15W14</t>
  </si>
  <si>
    <t>15W15</t>
  </si>
  <si>
    <t>15W16</t>
  </si>
  <si>
    <t>Townsend, Lunenburg</t>
  </si>
  <si>
    <t>15W17</t>
  </si>
  <si>
    <t>Nockege</t>
  </si>
  <si>
    <t>20W22</t>
  </si>
  <si>
    <t>Wallace Road</t>
  </si>
  <si>
    <t>Sawyer Passway</t>
  </si>
  <si>
    <t>22W1</t>
  </si>
  <si>
    <t>22W2</t>
  </si>
  <si>
    <t>22W3</t>
  </si>
  <si>
    <t>22W8</t>
  </si>
  <si>
    <t>22W10</t>
  </si>
  <si>
    <t>22W11</t>
  </si>
  <si>
    <t>22W12</t>
  </si>
  <si>
    <t>22W17</t>
  </si>
  <si>
    <t>Network</t>
  </si>
  <si>
    <t>River Street</t>
  </si>
  <si>
    <t>25W27</t>
  </si>
  <si>
    <t>25W28</t>
  </si>
  <si>
    <t>25W29</t>
  </si>
  <si>
    <t>Lunenburg</t>
  </si>
  <si>
    <t>30W30</t>
  </si>
  <si>
    <t>30W31</t>
  </si>
  <si>
    <t>Lunenburg, Townsend, Fitchburg</t>
  </si>
  <si>
    <t>Pleasant Street</t>
  </si>
  <si>
    <t>31W34</t>
  </si>
  <si>
    <t>Lunenburg, Fitchburg</t>
  </si>
  <si>
    <t>31W37</t>
  </si>
  <si>
    <t>31W38</t>
  </si>
  <si>
    <t>Rindge Road</t>
  </si>
  <si>
    <t>35W36</t>
  </si>
  <si>
    <t>Fitchburg, Ashby</t>
  </si>
  <si>
    <t>West Townsend</t>
  </si>
  <si>
    <t>39W18</t>
  </si>
  <si>
    <t>39W19</t>
  </si>
  <si>
    <t>Townsend, Ashby</t>
  </si>
  <si>
    <t>Summer Street</t>
  </si>
  <si>
    <t>40W38</t>
  </si>
  <si>
    <t>40W39</t>
  </si>
  <si>
    <t>40W40</t>
  </si>
  <si>
    <t>Fitchburg, Ashby, Lunenburg</t>
  </si>
  <si>
    <t>40W42</t>
  </si>
  <si>
    <t>Princeton Road</t>
  </si>
  <si>
    <t>50W51</t>
  </si>
  <si>
    <t>50W53</t>
  </si>
  <si>
    <t>50W54</t>
  </si>
  <si>
    <t>50W55</t>
  </si>
  <si>
    <t>50W56</t>
  </si>
  <si>
    <t>NA</t>
  </si>
  <si>
    <t>Unitil - FG&amp;E</t>
  </si>
  <si>
    <t>DER Type 1 [SOLAR]</t>
  </si>
  <si>
    <t>DER Type 2 [GAS]</t>
  </si>
  <si>
    <t>DER Type 3 [Solar with Storage]</t>
  </si>
  <si>
    <t>DER Type 4 [Energy Storage]</t>
  </si>
  <si>
    <r>
      <t>Estimated Annual Energy Output of All</t>
    </r>
    <r>
      <rPr>
        <b/>
        <sz val="11"/>
        <color theme="1"/>
        <rFont val="Calibri"/>
        <family val="2"/>
        <scheme val="minor"/>
      </rPr>
      <t xml:space="preserve"> Facilities Interconnected on Feeder (in kWh)</t>
    </r>
  </si>
  <si>
    <r>
      <t>Estimated Annual Energy Output of Customer-Owned</t>
    </r>
    <r>
      <rPr>
        <b/>
        <sz val="11"/>
        <color theme="1"/>
        <rFont val="Calibri"/>
        <family val="2"/>
        <scheme val="minor"/>
      </rPr>
      <t xml:space="preserve"> Facilities Interconnected on Feeder (in kWh)</t>
    </r>
  </si>
  <si>
    <t>Estimated Annual Energy Delivered w/o VVO (kWh)</t>
  </si>
  <si>
    <t>Estimated Annual Peak Load w/o VVO (MVA)</t>
  </si>
  <si>
    <t>Estimated Distribution Losses w/o VVO (kWh)</t>
  </si>
  <si>
    <t>Estimated Power Factor w/o VVO</t>
  </si>
  <si>
    <t>Estimated GHG Emissions w/o VVO (metric tons)</t>
  </si>
  <si>
    <t># of Voltage Complaints, Plan Year (Unitil Note 1)</t>
  </si>
  <si>
    <t>Overhead</t>
  </si>
  <si>
    <t>13.8 kV</t>
  </si>
  <si>
    <t>Estimated</t>
  </si>
  <si>
    <t>Full</t>
  </si>
  <si>
    <t>No</t>
  </si>
  <si>
    <t/>
  </si>
  <si>
    <t>4.16 kV</t>
  </si>
  <si>
    <t>Underground</t>
  </si>
  <si>
    <t>NTWK</t>
  </si>
  <si>
    <t>208 V</t>
  </si>
  <si>
    <t>Projected Deployment 
(# of Devices)</t>
  </si>
  <si>
    <t>Projected Spending, Total 
($)</t>
  </si>
  <si>
    <t>Projected Spending, In-Service 
($)</t>
  </si>
  <si>
    <t>OH DA w/o Ties</t>
  </si>
  <si>
    <t>Note 1</t>
  </si>
  <si>
    <t>Synergi Upgrades</t>
  </si>
  <si>
    <t>Note 2</t>
  </si>
  <si>
    <t>Martha's Vineyard</t>
  </si>
  <si>
    <t>Note 1 - IT work was not estimated separately from the field equipment.  Assumed to be part of ADMS.</t>
  </si>
  <si>
    <t>Note 2 - Communications study was required before system could be installed.</t>
  </si>
  <si>
    <t>Note 3 - Specific quantities not known until communications study is completed</t>
  </si>
  <si>
    <t xml:space="preserve">Actual # of Devices Deployed, 2018 </t>
  </si>
  <si>
    <t>Actual Total Spending, 2018 ($)</t>
  </si>
  <si>
    <t>Actual Spending on Investments Placed In-Service, 2018 ($)</t>
  </si>
  <si>
    <t>Unitil-FG&amp;E</t>
  </si>
  <si>
    <t>None</t>
  </si>
  <si>
    <t>DMS power flow functionality not yet deployed</t>
  </si>
  <si>
    <t>Unitil Note 1</t>
  </si>
  <si>
    <t xml:space="preserve">Unitil Note 1 - </t>
  </si>
  <si>
    <t>The AMI to OMS project was not completed in 2021.</t>
  </si>
  <si>
    <t>Tree/Limb Contact - Growth into Line 
Vehicle Accident</t>
  </si>
  <si>
    <t>Patrolled, Nothing Found
Squirrel</t>
  </si>
  <si>
    <t>Circuit did not supply customers during this timeframe</t>
  </si>
  <si>
    <t>Vehicle Accident
Patrolled, Nothing Found</t>
  </si>
  <si>
    <t>Equipment Failure Company
Bird</t>
  </si>
  <si>
    <t>Vehicle Accident
Tree/Limb - Broken Limb</t>
  </si>
  <si>
    <t>n/a</t>
  </si>
  <si>
    <t>Tree/Limb Contact - Broken Limb
Squirrel</t>
  </si>
  <si>
    <t>Squirrel
Tree/Limb Contract - Broken Limb</t>
  </si>
  <si>
    <t>20H22</t>
  </si>
  <si>
    <t>Tree/Limb Contact - Broken Limb
Action by Others</t>
  </si>
  <si>
    <t>20H24</t>
  </si>
  <si>
    <t>Equipment Failure Company
Action by Others</t>
  </si>
  <si>
    <t>Outage Statistics Part of 1W1</t>
  </si>
  <si>
    <t>Equipment Failure Company
Tree/Limb Contact - Broken Trunk</t>
  </si>
  <si>
    <t>Reference Newtork Below</t>
  </si>
  <si>
    <t>Equipment Faillure Company</t>
  </si>
  <si>
    <t>Supplies Unitil PV Site</t>
  </si>
  <si>
    <t>Action By Others
Equipment Failure Company</t>
  </si>
  <si>
    <t>Squirrel
Patrolled, Nothing Found</t>
  </si>
  <si>
    <t>Tree/Limb Contact - Broken Limb
Vehicle Accident</t>
  </si>
  <si>
    <t>Tree/Limb Contract - Broken Limb
Squirrel</t>
  </si>
  <si>
    <t>Tree/Limb Contact - Broken Limb
Tree/Limb Contact - Growth into Line</t>
  </si>
  <si>
    <t>Equipment Failure Compnay</t>
  </si>
  <si>
    <t>Equipment Failure Company
Patrolled, Nothing Found</t>
  </si>
  <si>
    <t>Equipment Failure Company
Loose/Failed Connection</t>
  </si>
  <si>
    <t>Circuit did not directly supply customers during this timeframe</t>
  </si>
  <si>
    <t>Squirrel
Equipment Failure Compnay</t>
  </si>
  <si>
    <t>Patrolled, Nothing Found</t>
  </si>
  <si>
    <t>Squirrel
Tree/Limb Contract - Uprooted Tree</t>
  </si>
  <si>
    <t>DER Type 3 Solar with Storage]</t>
  </si>
  <si>
    <t>Y</t>
  </si>
  <si>
    <t>DER Type 3 [N/A]</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</si>
</sst>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_);[Red]\(&quot;$&quot;#,##0\)"/>
    <numFmt numFmtId="44" formatCode="_(&quot;$&quot;* #,##0.00_);_(&quot;$&quot;* \(#,##0.00\);_(&quot;$&quot;* &quot;-&quot;??_);_(@_)"/>
    <numFmt numFmtId="43" formatCode="_(* #,##0.00_);_(* \(#,##0.00\);_(* &quot;-&quot;??_);_(@_)"/>
    <numFmt numFmtId="164" formatCode="_(&quot;$&quot;* #,##0_);_(&quot;$&quot;* \(#,##0\);_(&quot;$&quot;* &quot;-&quot;??_);_(@_)"/>
    <numFmt numFmtId="165" formatCode="0.000"/>
    <numFmt numFmtId="166" formatCode="#,##0.0"/>
    <numFmt numFmtId="167" formatCode="_(* #,##0.0_);_(* \(#,##0.0\);_(* &quot;-&quot;??_);_(@_)"/>
    <numFmt numFmtId="168" formatCode="_(* #,##0_);_(* \(#,##0\);_(* &quot;-&quot;??_);_(@_)"/>
    <numFmt numFmtId="169" formatCode="0.0"/>
    <numFmt numFmtId="170" formatCode="#,##0.000"/>
  </numFmts>
  <fonts count="24" x14ac:knownFonts="1">
    <font>
      <sz val="11"/>
      <color theme="1"/>
      <name val="Calibri"/>
      <family val="2"/>
      <scheme val="minor"/>
    </font>
    <font>
      <b/>
      <sz val="11"/>
      <color theme="1"/>
      <name val="Calibri"/>
      <family val="2"/>
      <scheme val="minor"/>
    </font>
    <font>
      <b/>
      <u/>
      <sz val="11"/>
      <color theme="1"/>
      <name val="Calibri"/>
      <family val="2"/>
      <scheme val="minor"/>
    </font>
    <font>
      <u/>
      <sz val="11"/>
      <color theme="1"/>
      <name val="Calibri"/>
      <family val="2"/>
      <scheme val="minor"/>
    </font>
    <font>
      <sz val="9"/>
      <color theme="1"/>
      <name val="Calibri"/>
      <family val="2"/>
      <scheme val="minor"/>
    </font>
    <font>
      <b/>
      <sz val="10"/>
      <color theme="1"/>
      <name val="Calibri"/>
      <family val="2"/>
      <scheme val="minor"/>
    </font>
    <font>
      <b/>
      <u/>
      <sz val="12"/>
      <color theme="1"/>
      <name val="Calibri"/>
      <family val="2"/>
      <scheme val="minor"/>
    </font>
    <font>
      <b/>
      <sz val="9"/>
      <color theme="1"/>
      <name val="Calibri"/>
      <family val="2"/>
      <scheme val="minor"/>
    </font>
    <font>
      <b/>
      <sz val="12"/>
      <color theme="1"/>
      <name val="Calibri"/>
      <family val="2"/>
      <scheme val="minor"/>
    </font>
    <font>
      <sz val="11"/>
      <color rgb="FFFF0000"/>
      <name val="Calibri"/>
      <family val="2"/>
      <scheme val="minor"/>
    </font>
    <font>
      <b/>
      <sz val="14"/>
      <color rgb="FF0000FF"/>
      <name val="Calibri"/>
      <family val="2"/>
      <scheme val="minor"/>
    </font>
    <font>
      <b/>
      <sz val="14"/>
      <color theme="1"/>
      <name val="Calibri"/>
      <family val="2"/>
      <scheme val="minor"/>
    </font>
    <font>
      <sz val="12"/>
      <color theme="1"/>
      <name val="Calibri"/>
      <family val="2"/>
      <scheme val="minor"/>
    </font>
    <font>
      <b/>
      <sz val="14"/>
      <color rgb="FFFF0000"/>
      <name val="Calibri"/>
      <family val="2"/>
      <scheme val="minor"/>
    </font>
    <font>
      <sz val="12"/>
      <color rgb="FF0000FF"/>
      <name val="Calibri"/>
      <family val="2"/>
      <scheme val="minor"/>
    </font>
    <font>
      <b/>
      <i/>
      <sz val="11"/>
      <color theme="1"/>
      <name val="Calibri"/>
      <family val="2"/>
      <scheme val="minor"/>
    </font>
    <font>
      <i/>
      <sz val="11"/>
      <color theme="1"/>
      <name val="Calibri"/>
      <family val="2"/>
      <scheme val="minor"/>
    </font>
    <font>
      <strike/>
      <sz val="11"/>
      <color theme="1"/>
      <name val="Calibri"/>
      <family val="2"/>
      <scheme val="minor"/>
    </font>
    <font>
      <sz val="11"/>
      <color theme="1"/>
      <name val="Calibri"/>
      <family val="2"/>
      <scheme val="minor"/>
    </font>
    <font>
      <b/>
      <sz val="10"/>
      <name val="Calibri"/>
      <family val="2"/>
      <scheme val="minor"/>
    </font>
    <font>
      <b/>
      <sz val="11"/>
      <name val="Calibri"/>
      <family val="2"/>
      <scheme val="minor"/>
    </font>
    <font>
      <sz val="11"/>
      <name val="Calibri"/>
      <family val="2"/>
      <scheme val="minor"/>
    </font>
    <font>
      <b/>
      <sz val="9"/>
      <color indexed="81"/>
      <name val="Tahoma"/>
      <family val="2"/>
    </font>
    <font>
      <sz val="9"/>
      <color indexed="81"/>
      <name val="Tahoma"/>
      <family val="2"/>
    </font>
  </fonts>
  <fills count="16">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CCFFFF"/>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2" tint="-0.249977111117893"/>
        <bgColor indexed="64"/>
      </patternFill>
    </fill>
    <fill>
      <patternFill patternType="solid">
        <fgColor theme="2" tint="-9.9978637043366805E-2"/>
        <bgColor indexed="64"/>
      </patternFill>
    </fill>
  </fills>
  <borders count="94">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thin">
        <color indexed="64"/>
      </top>
      <bottom style="medium">
        <color indexed="64"/>
      </bottom>
      <diagonal/>
    </border>
    <border>
      <left/>
      <right style="thin">
        <color indexed="64"/>
      </right>
      <top/>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double">
        <color indexed="64"/>
      </top>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medium">
        <color indexed="64"/>
      </left>
      <right style="medium">
        <color indexed="64"/>
      </right>
      <top/>
      <bottom style="double">
        <color indexed="64"/>
      </bottom>
      <diagonal/>
    </border>
    <border>
      <left/>
      <right style="thin">
        <color indexed="64"/>
      </right>
      <top/>
      <bottom style="double">
        <color indexed="64"/>
      </bottom>
      <diagonal/>
    </border>
    <border>
      <left style="medium">
        <color indexed="64"/>
      </left>
      <right style="thin">
        <color indexed="64"/>
      </right>
      <top/>
      <bottom style="double">
        <color indexed="64"/>
      </bottom>
      <diagonal/>
    </border>
  </borders>
  <cellStyleXfs count="3">
    <xf numFmtId="0" fontId="0" fillId="0" borderId="0"/>
    <xf numFmtId="9" fontId="18" fillId="0" borderId="0" applyFont="0" applyFill="0" applyBorder="0" applyAlignment="0" applyProtection="0"/>
    <xf numFmtId="43" fontId="18" fillId="0" borderId="0" applyFont="0" applyFill="0" applyBorder="0" applyAlignment="0" applyProtection="0"/>
  </cellStyleXfs>
  <cellXfs count="994">
    <xf numFmtId="0" fontId="0" fillId="0" borderId="0" xfId="0"/>
    <xf numFmtId="0" fontId="2" fillId="0" borderId="0" xfId="0" applyFont="1"/>
    <xf numFmtId="0" fontId="1" fillId="0" borderId="0" xfId="0" applyFont="1"/>
    <xf numFmtId="0" fontId="0" fillId="0" borderId="0" xfId="0" applyAlignment="1">
      <alignment wrapText="1"/>
    </xf>
    <xf numFmtId="0" fontId="0" fillId="0" borderId="0" xfId="0" applyAlignment="1">
      <alignment horizontal="center" wrapText="1"/>
    </xf>
    <xf numFmtId="0" fontId="1" fillId="0" borderId="0" xfId="0" applyFont="1" applyAlignment="1">
      <alignment horizontal="center" wrapText="1"/>
    </xf>
    <xf numFmtId="0" fontId="0" fillId="0" borderId="0" xfId="0" applyAlignment="1">
      <alignment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18" xfId="0" applyBorder="1" applyAlignment="1">
      <alignment horizontal="center" vertical="center" wrapText="1"/>
    </xf>
    <xf numFmtId="0" fontId="0" fillId="0" borderId="0" xfId="0" applyAlignment="1">
      <alignment vertical="center"/>
    </xf>
    <xf numFmtId="6" fontId="0" fillId="0" borderId="0" xfId="0" applyNumberFormat="1"/>
    <xf numFmtId="6" fontId="0" fillId="0" borderId="0" xfId="0" applyNumberFormat="1" applyAlignment="1">
      <alignment horizontal="center" vertical="center"/>
    </xf>
    <xf numFmtId="0" fontId="3" fillId="0" borderId="0" xfId="0" applyFont="1"/>
    <xf numFmtId="6" fontId="0" fillId="0" borderId="0" xfId="0" applyNumberFormat="1" applyAlignment="1">
      <alignment vertical="center"/>
    </xf>
    <xf numFmtId="0" fontId="0" fillId="0" borderId="19" xfId="0" applyBorder="1" applyAlignment="1">
      <alignment horizontal="center" vertical="center" wrapText="1"/>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0" xfId="0" applyAlignment="1">
      <alignment horizontal="left" vertical="center"/>
    </xf>
    <xf numFmtId="0" fontId="0" fillId="0" borderId="46" xfId="0" applyBorder="1" applyAlignment="1">
      <alignment horizontal="center" vertical="center" wrapText="1"/>
    </xf>
    <xf numFmtId="0" fontId="0" fillId="0" borderId="50" xfId="0" applyBorder="1" applyAlignment="1">
      <alignment horizontal="center" vertical="center" wrapText="1"/>
    </xf>
    <xf numFmtId="0" fontId="0" fillId="0" borderId="54" xfId="0" applyBorder="1" applyAlignment="1">
      <alignment horizontal="center" vertical="center" wrapText="1"/>
    </xf>
    <xf numFmtId="0" fontId="0" fillId="0" borderId="51" xfId="0" applyBorder="1" applyAlignment="1">
      <alignment horizontal="center" vertical="center" wrapText="1"/>
    </xf>
    <xf numFmtId="0" fontId="0" fillId="0" borderId="28" xfId="0" applyBorder="1" applyAlignment="1">
      <alignment horizontal="center"/>
    </xf>
    <xf numFmtId="0" fontId="13" fillId="0" borderId="0" xfId="0" applyFont="1" applyAlignment="1">
      <alignment horizontal="center"/>
    </xf>
    <xf numFmtId="0" fontId="11" fillId="0" borderId="0" xfId="0" applyFont="1" applyAlignment="1">
      <alignment horizontal="center"/>
    </xf>
    <xf numFmtId="0" fontId="14" fillId="0" borderId="0" xfId="0" applyFont="1" applyAlignment="1">
      <alignment wrapText="1"/>
    </xf>
    <xf numFmtId="0" fontId="9" fillId="0" borderId="0" xfId="0" applyFont="1" applyAlignment="1">
      <alignment wrapText="1"/>
    </xf>
    <xf numFmtId="0" fontId="1" fillId="2" borderId="27" xfId="0" applyFont="1" applyFill="1" applyBorder="1" applyAlignment="1">
      <alignment horizontal="center" vertical="center" wrapText="1"/>
    </xf>
    <xf numFmtId="0" fontId="7" fillId="7" borderId="23" xfId="0" applyFont="1" applyFill="1" applyBorder="1" applyAlignment="1">
      <alignment horizontal="center" vertical="center" wrapText="1"/>
    </xf>
    <xf numFmtId="0" fontId="7" fillId="7" borderId="40" xfId="0" applyFont="1" applyFill="1" applyBorder="1" applyAlignment="1">
      <alignment horizontal="center" vertical="center" wrapText="1"/>
    </xf>
    <xf numFmtId="0" fontId="7" fillId="7" borderId="36" xfId="0" applyFont="1" applyFill="1" applyBorder="1" applyAlignment="1">
      <alignment horizontal="center" vertical="center" wrapText="1"/>
    </xf>
    <xf numFmtId="0" fontId="7" fillId="7" borderId="27" xfId="0" applyFont="1" applyFill="1" applyBorder="1" applyAlignment="1">
      <alignment horizontal="center" vertical="center" wrapText="1"/>
    </xf>
    <xf numFmtId="0" fontId="7" fillId="7" borderId="26" xfId="0" applyFont="1" applyFill="1" applyBorder="1" applyAlignment="1">
      <alignment horizontal="center" vertical="center" wrapText="1"/>
    </xf>
    <xf numFmtId="0" fontId="7" fillId="7" borderId="15" xfId="0" applyFont="1" applyFill="1" applyBorder="1" applyAlignment="1">
      <alignment horizontal="center" vertical="center" wrapText="1"/>
    </xf>
    <xf numFmtId="0" fontId="7" fillId="7" borderId="16" xfId="0" applyFont="1" applyFill="1"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2" fillId="0" borderId="0" xfId="0" applyFont="1" applyAlignment="1">
      <alignment wrapText="1"/>
    </xf>
    <xf numFmtId="0" fontId="12" fillId="0" borderId="0" xfId="0" applyFont="1"/>
    <xf numFmtId="0" fontId="0" fillId="0" borderId="37" xfId="0" applyBorder="1" applyAlignment="1">
      <alignment horizontal="center"/>
    </xf>
    <xf numFmtId="0" fontId="1" fillId="0" borderId="60"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61" xfId="0" applyFont="1" applyBorder="1" applyAlignment="1">
      <alignment horizontal="center" vertical="center" wrapText="1"/>
    </xf>
    <xf numFmtId="0" fontId="0" fillId="6" borderId="58" xfId="0" applyFill="1" applyBorder="1" applyAlignment="1">
      <alignment horizontal="center" vertical="center"/>
    </xf>
    <xf numFmtId="0" fontId="0" fillId="6" borderId="54" xfId="0" applyFill="1" applyBorder="1" applyAlignment="1">
      <alignment horizontal="center" vertical="center"/>
    </xf>
    <xf numFmtId="0" fontId="0" fillId="6" borderId="64" xfId="0" applyFill="1" applyBorder="1" applyAlignment="1">
      <alignment horizontal="center" vertical="center"/>
    </xf>
    <xf numFmtId="0" fontId="0" fillId="9" borderId="1" xfId="0" applyFill="1" applyBorder="1" applyAlignment="1">
      <alignment wrapText="1"/>
    </xf>
    <xf numFmtId="0" fontId="0" fillId="9" borderId="1" xfId="0" applyFill="1" applyBorder="1"/>
    <xf numFmtId="0" fontId="0" fillId="9" borderId="9" xfId="0" applyFill="1" applyBorder="1" applyAlignment="1">
      <alignment horizontal="center" wrapText="1"/>
    </xf>
    <xf numFmtId="0" fontId="8" fillId="10" borderId="12" xfId="0" applyFont="1" applyFill="1" applyBorder="1" applyAlignment="1">
      <alignment horizontal="center" vertical="center" wrapText="1"/>
    </xf>
    <xf numFmtId="0" fontId="8" fillId="10" borderId="11" xfId="0" applyFont="1" applyFill="1" applyBorder="1" applyAlignment="1">
      <alignment horizontal="center" vertical="center" wrapText="1"/>
    </xf>
    <xf numFmtId="0" fontId="8" fillId="10" borderId="55" xfId="0" applyFont="1" applyFill="1" applyBorder="1" applyAlignment="1">
      <alignment horizontal="center" vertical="center" wrapText="1"/>
    </xf>
    <xf numFmtId="0" fontId="1" fillId="0" borderId="0" xfId="0" applyFont="1" applyFill="1"/>
    <xf numFmtId="0" fontId="0" fillId="0" borderId="0" xfId="0" applyFill="1" applyAlignment="1">
      <alignment wrapText="1"/>
    </xf>
    <xf numFmtId="0" fontId="0" fillId="0" borderId="28" xfId="0" applyFill="1" applyBorder="1" applyAlignment="1">
      <alignment horizontal="center" vertical="center" wrapText="1"/>
    </xf>
    <xf numFmtId="0" fontId="2" fillId="0" borderId="0" xfId="0" applyFont="1" applyFill="1"/>
    <xf numFmtId="0" fontId="0" fillId="0" borderId="19" xfId="0" applyFill="1" applyBorder="1" applyAlignment="1">
      <alignment vertical="center" wrapText="1"/>
    </xf>
    <xf numFmtId="0" fontId="0" fillId="0" borderId="22" xfId="0" applyFill="1" applyBorder="1" applyAlignment="1">
      <alignment vertical="center" wrapText="1"/>
    </xf>
    <xf numFmtId="0" fontId="2" fillId="0" borderId="0" xfId="0" applyFont="1" applyFill="1" applyAlignment="1">
      <alignment wrapText="1"/>
    </xf>
    <xf numFmtId="0" fontId="1" fillId="0" borderId="0" xfId="0" applyFont="1" applyFill="1" applyAlignment="1">
      <alignment horizontal="center"/>
    </xf>
    <xf numFmtId="0" fontId="1" fillId="2" borderId="17" xfId="0" applyFont="1" applyFill="1" applyBorder="1" applyAlignment="1">
      <alignment horizontal="center" vertical="center" wrapText="1"/>
    </xf>
    <xf numFmtId="0" fontId="0" fillId="0" borderId="37" xfId="0" applyFill="1" applyBorder="1" applyAlignment="1">
      <alignment horizontal="center" vertical="center" wrapText="1"/>
    </xf>
    <xf numFmtId="0" fontId="0" fillId="0" borderId="19" xfId="0" applyFill="1" applyBorder="1" applyAlignment="1">
      <alignment horizontal="center" vertical="center" wrapText="1"/>
    </xf>
    <xf numFmtId="0" fontId="8" fillId="7" borderId="55" xfId="0" applyFont="1" applyFill="1" applyBorder="1" applyAlignment="1">
      <alignment horizontal="center" vertical="center" wrapText="1"/>
    </xf>
    <xf numFmtId="0" fontId="7" fillId="7" borderId="58" xfId="0" applyFont="1" applyFill="1" applyBorder="1" applyAlignment="1">
      <alignment horizontal="center" vertical="center" wrapText="1"/>
    </xf>
    <xf numFmtId="0" fontId="0" fillId="0" borderId="54" xfId="0" applyFill="1" applyBorder="1" applyAlignment="1">
      <alignment horizontal="center" vertical="center" wrapText="1"/>
    </xf>
    <xf numFmtId="0" fontId="0" fillId="0" borderId="0" xfId="0" applyBorder="1"/>
    <xf numFmtId="0" fontId="0" fillId="0" borderId="0" xfId="0" applyFill="1" applyBorder="1" applyAlignment="1">
      <alignment vertical="center" wrapText="1"/>
    </xf>
    <xf numFmtId="0" fontId="0" fillId="0" borderId="0" xfId="0" applyFill="1"/>
    <xf numFmtId="0" fontId="1" fillId="4" borderId="70" xfId="0" applyFont="1" applyFill="1" applyBorder="1" applyAlignment="1">
      <alignment horizontal="center" vertical="center" wrapText="1"/>
    </xf>
    <xf numFmtId="0" fontId="0" fillId="9" borderId="14" xfId="0" applyFill="1" applyBorder="1" applyAlignment="1">
      <alignment wrapText="1"/>
    </xf>
    <xf numFmtId="0" fontId="8" fillId="10" borderId="62" xfId="0" applyFont="1" applyFill="1" applyBorder="1" applyAlignment="1">
      <alignment horizontal="center" vertical="center" wrapText="1"/>
    </xf>
    <xf numFmtId="0" fontId="1" fillId="11" borderId="71" xfId="0" applyFont="1" applyFill="1" applyBorder="1" applyAlignment="1">
      <alignment horizontal="center" vertical="center" wrapText="1"/>
    </xf>
    <xf numFmtId="0" fontId="1" fillId="11" borderId="35" xfId="0" applyFont="1" applyFill="1" applyBorder="1" applyAlignment="1">
      <alignment horizontal="center" vertical="center" wrapText="1"/>
    </xf>
    <xf numFmtId="0" fontId="1" fillId="11" borderId="70" xfId="0" applyFont="1" applyFill="1" applyBorder="1" applyAlignment="1">
      <alignment horizontal="center" vertical="center" wrapText="1"/>
    </xf>
    <xf numFmtId="0" fontId="0" fillId="9" borderId="11" xfId="0" applyFill="1" applyBorder="1" applyAlignment="1">
      <alignment horizontal="center"/>
    </xf>
    <xf numFmtId="0" fontId="0" fillId="0" borderId="34" xfId="0" applyBorder="1"/>
    <xf numFmtId="0" fontId="17" fillId="0" borderId="0" xfId="0" applyFont="1" applyFill="1"/>
    <xf numFmtId="0" fontId="17" fillId="0" borderId="0" xfId="0" applyFont="1" applyFill="1" applyBorder="1" applyAlignment="1">
      <alignment vertical="center" wrapText="1"/>
    </xf>
    <xf numFmtId="0" fontId="17" fillId="0" borderId="0" xfId="0" applyFont="1" applyFill="1" applyAlignment="1">
      <alignment horizontal="left" vertical="center"/>
    </xf>
    <xf numFmtId="0" fontId="0" fillId="9" borderId="12" xfId="0" applyFill="1" applyBorder="1" applyAlignment="1">
      <alignment horizontal="center"/>
    </xf>
    <xf numFmtId="0" fontId="1" fillId="11" borderId="55" xfId="0" applyFont="1" applyFill="1" applyBorder="1" applyAlignment="1">
      <alignment horizontal="center" vertical="center" wrapText="1"/>
    </xf>
    <xf numFmtId="0" fontId="1" fillId="2" borderId="61"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1" fillId="11" borderId="61" xfId="0" applyFont="1" applyFill="1" applyBorder="1" applyAlignment="1">
      <alignment horizontal="center" vertical="center" wrapText="1"/>
    </xf>
    <xf numFmtId="0" fontId="1" fillId="11" borderId="25" xfId="0" applyFont="1" applyFill="1" applyBorder="1" applyAlignment="1">
      <alignment horizontal="center" vertical="center" wrapText="1"/>
    </xf>
    <xf numFmtId="0" fontId="1" fillId="11" borderId="60" xfId="0" applyFont="1" applyFill="1" applyBorder="1" applyAlignment="1">
      <alignment horizontal="center" vertical="center" wrapText="1"/>
    </xf>
    <xf numFmtId="0" fontId="1" fillId="11" borderId="62"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16" xfId="0" applyBorder="1" applyAlignment="1">
      <alignment horizontal="center" vertical="center" wrapText="1"/>
    </xf>
    <xf numFmtId="0" fontId="0" fillId="0" borderId="27" xfId="0" applyBorder="1" applyAlignment="1">
      <alignment horizontal="center"/>
    </xf>
    <xf numFmtId="0" fontId="0" fillId="0" borderId="0" xfId="0" applyBorder="1" applyAlignment="1">
      <alignment vertical="center" wrapText="1"/>
    </xf>
    <xf numFmtId="0" fontId="1" fillId="11" borderId="74" xfId="0" applyFont="1" applyFill="1" applyBorder="1" applyAlignment="1">
      <alignment horizontal="center" vertical="center" wrapText="1"/>
    </xf>
    <xf numFmtId="0" fontId="1" fillId="11" borderId="3" xfId="0" applyFont="1" applyFill="1" applyBorder="1" applyAlignment="1">
      <alignment horizontal="center" vertical="center" wrapText="1"/>
    </xf>
    <xf numFmtId="0" fontId="1" fillId="2" borderId="74"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0" borderId="63" xfId="0" applyBorder="1" applyAlignment="1">
      <alignment horizontal="center" vertical="center" wrapText="1"/>
    </xf>
    <xf numFmtId="0" fontId="1" fillId="11" borderId="32" xfId="0" applyFont="1" applyFill="1" applyBorder="1" applyAlignment="1">
      <alignment horizontal="center" vertical="center" wrapText="1"/>
    </xf>
    <xf numFmtId="0" fontId="0" fillId="0" borderId="0" xfId="0" applyAlignment="1">
      <alignment horizontal="center"/>
    </xf>
    <xf numFmtId="0" fontId="0" fillId="0" borderId="0" xfId="0" applyBorder="1" applyAlignment="1">
      <alignment vertical="center"/>
    </xf>
    <xf numFmtId="0" fontId="0" fillId="0" borderId="0" xfId="0" applyFont="1" applyFill="1" applyBorder="1" applyAlignment="1">
      <alignment vertical="center"/>
    </xf>
    <xf numFmtId="0" fontId="0" fillId="0" borderId="0" xfId="0" applyFill="1" applyAlignment="1">
      <alignment horizontal="left" wrapText="1"/>
    </xf>
    <xf numFmtId="0" fontId="0" fillId="0" borderId="0" xfId="0" applyAlignment="1"/>
    <xf numFmtId="0" fontId="0" fillId="9" borderId="54" xfId="0" applyFill="1" applyBorder="1"/>
    <xf numFmtId="0" fontId="1" fillId="0" borderId="55" xfId="0" applyFont="1" applyBorder="1" applyAlignment="1">
      <alignment horizontal="center" vertical="center" wrapText="1"/>
    </xf>
    <xf numFmtId="0" fontId="1" fillId="8" borderId="55" xfId="0" applyFont="1" applyFill="1" applyBorder="1" applyAlignment="1">
      <alignment horizontal="center" vertical="center" wrapText="1"/>
    </xf>
    <xf numFmtId="0" fontId="0" fillId="9" borderId="53" xfId="0" applyFill="1" applyBorder="1"/>
    <xf numFmtId="0" fontId="5" fillId="6" borderId="55"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1" fillId="0" borderId="62" xfId="0" applyFont="1" applyBorder="1" applyAlignment="1">
      <alignment horizontal="center" vertical="center" wrapText="1"/>
    </xf>
    <xf numFmtId="0" fontId="0" fillId="0" borderId="0" xfId="0"/>
    <xf numFmtId="0" fontId="0" fillId="0" borderId="0" xfId="0" applyAlignment="1">
      <alignment wrapText="1"/>
    </xf>
    <xf numFmtId="0" fontId="0" fillId="0" borderId="28" xfId="0" applyBorder="1" applyAlignment="1">
      <alignment horizontal="center" vertical="center" wrapText="1"/>
    </xf>
    <xf numFmtId="0" fontId="1" fillId="0" borderId="0" xfId="0" applyFont="1" applyAlignment="1">
      <alignment horizontal="center"/>
    </xf>
    <xf numFmtId="0" fontId="0" fillId="0" borderId="0" xfId="0" applyFont="1" applyBorder="1" applyAlignment="1">
      <alignment horizontal="left" vertical="center"/>
    </xf>
    <xf numFmtId="0" fontId="0" fillId="0" borderId="35" xfId="0" applyBorder="1" applyAlignment="1"/>
    <xf numFmtId="0" fontId="0" fillId="0" borderId="0" xfId="0" applyFont="1" applyBorder="1" applyAlignment="1">
      <alignment vertical="center"/>
    </xf>
    <xf numFmtId="0" fontId="0" fillId="0" borderId="35" xfId="0" applyFont="1" applyBorder="1" applyAlignment="1">
      <alignment vertical="center"/>
    </xf>
    <xf numFmtId="0" fontId="0" fillId="0" borderId="0" xfId="0" applyBorder="1" applyAlignment="1"/>
    <xf numFmtId="0" fontId="0" fillId="0" borderId="0" xfId="0" applyAlignment="1">
      <alignment horizontal="left" vertical="center"/>
    </xf>
    <xf numFmtId="0" fontId="1" fillId="11" borderId="7" xfId="0" applyFont="1" applyFill="1" applyBorder="1" applyAlignment="1">
      <alignment horizontal="center" vertical="center" wrapText="1"/>
    </xf>
    <xf numFmtId="0" fontId="0" fillId="9" borderId="14" xfId="0" applyFill="1" applyBorder="1" applyAlignment="1">
      <alignment horizontal="center"/>
    </xf>
    <xf numFmtId="0" fontId="9" fillId="0" borderId="0" xfId="0" applyFont="1"/>
    <xf numFmtId="0" fontId="15" fillId="0" borderId="0" xfId="0" applyFont="1" applyBorder="1" applyAlignment="1">
      <alignment horizontal="center"/>
    </xf>
    <xf numFmtId="0" fontId="0" fillId="9" borderId="1" xfId="0" applyFill="1" applyBorder="1" applyAlignment="1">
      <alignment horizontal="center" wrapText="1"/>
    </xf>
    <xf numFmtId="0" fontId="0" fillId="13" borderId="0" xfId="0" applyFill="1" applyBorder="1" applyAlignment="1">
      <alignment horizontal="left" vertical="center" wrapText="1"/>
    </xf>
    <xf numFmtId="0" fontId="0" fillId="13" borderId="0" xfId="0" applyFill="1" applyBorder="1" applyAlignment="1">
      <alignment vertical="center" wrapText="1"/>
    </xf>
    <xf numFmtId="0" fontId="0" fillId="13" borderId="35" xfId="0" applyFill="1" applyBorder="1" applyAlignment="1">
      <alignment vertical="center" wrapText="1"/>
    </xf>
    <xf numFmtId="0" fontId="0" fillId="13" borderId="49" xfId="0" applyFill="1" applyBorder="1" applyAlignment="1">
      <alignment vertical="center" wrapText="1"/>
    </xf>
    <xf numFmtId="0" fontId="0" fillId="13" borderId="48" xfId="0" applyFill="1" applyBorder="1" applyAlignment="1">
      <alignment vertical="center" wrapText="1"/>
    </xf>
    <xf numFmtId="0" fontId="0" fillId="13" borderId="43" xfId="0" applyFill="1" applyBorder="1" applyAlignment="1">
      <alignment wrapText="1"/>
    </xf>
    <xf numFmtId="0" fontId="0" fillId="13" borderId="47" xfId="0" applyFill="1" applyBorder="1" applyAlignment="1">
      <alignment wrapText="1"/>
    </xf>
    <xf numFmtId="0" fontId="0" fillId="0" borderId="0" xfId="0" applyFill="1" applyBorder="1" applyAlignment="1">
      <alignment wrapText="1"/>
    </xf>
    <xf numFmtId="0" fontId="1" fillId="5" borderId="25" xfId="0" applyFont="1" applyFill="1" applyBorder="1" applyAlignment="1">
      <alignment horizontal="center" vertical="center" wrapText="1"/>
    </xf>
    <xf numFmtId="0" fontId="2" fillId="13" borderId="59" xfId="0" applyFont="1" applyFill="1" applyBorder="1"/>
    <xf numFmtId="0" fontId="2" fillId="13" borderId="43" xfId="0" applyFont="1" applyFill="1" applyBorder="1"/>
    <xf numFmtId="0" fontId="0" fillId="13" borderId="43" xfId="0" applyFill="1" applyBorder="1"/>
    <xf numFmtId="0" fontId="0" fillId="13" borderId="47" xfId="0" applyFill="1" applyBorder="1"/>
    <xf numFmtId="0" fontId="2" fillId="13" borderId="39" xfId="0" applyFont="1" applyFill="1" applyBorder="1"/>
    <xf numFmtId="0" fontId="2" fillId="13" borderId="0" xfId="0" applyFont="1" applyFill="1" applyBorder="1"/>
    <xf numFmtId="0" fontId="0" fillId="13" borderId="35" xfId="0" applyFill="1" applyBorder="1"/>
    <xf numFmtId="0" fontId="2" fillId="13" borderId="39" xfId="0" applyFont="1" applyFill="1" applyBorder="1" applyAlignment="1">
      <alignment horizontal="left" vertical="center"/>
    </xf>
    <xf numFmtId="0" fontId="0" fillId="13" borderId="0" xfId="0" applyFill="1" applyBorder="1"/>
    <xf numFmtId="0" fontId="0" fillId="13" borderId="0" xfId="0" applyFill="1" applyBorder="1" applyAlignment="1">
      <alignment horizontal="left" vertical="center"/>
    </xf>
    <xf numFmtId="0" fontId="0" fillId="13" borderId="0" xfId="0" applyFill="1" applyBorder="1" applyAlignment="1">
      <alignment vertical="center"/>
    </xf>
    <xf numFmtId="0" fontId="0" fillId="13" borderId="0" xfId="0" applyFont="1" applyFill="1" applyBorder="1" applyAlignment="1">
      <alignment vertical="center" wrapText="1"/>
    </xf>
    <xf numFmtId="0" fontId="0" fillId="13" borderId="0" xfId="0" applyFont="1" applyFill="1" applyBorder="1" applyAlignment="1">
      <alignment vertical="center"/>
    </xf>
    <xf numFmtId="0" fontId="0" fillId="13" borderId="0" xfId="0" applyFill="1" applyBorder="1" applyAlignment="1">
      <alignment horizontal="left" vertical="center" indent="1"/>
    </xf>
    <xf numFmtId="0" fontId="0" fillId="13" borderId="39" xfId="0" applyFill="1" applyBorder="1" applyAlignment="1">
      <alignment horizontal="left" vertical="center" indent="1"/>
    </xf>
    <xf numFmtId="0" fontId="0" fillId="13" borderId="35" xfId="0" applyFill="1" applyBorder="1" applyAlignment="1">
      <alignment horizontal="left" vertical="center"/>
    </xf>
    <xf numFmtId="0" fontId="0" fillId="13" borderId="39" xfId="0" applyFont="1" applyFill="1" applyBorder="1" applyAlignment="1">
      <alignment horizontal="left" vertical="center" indent="1"/>
    </xf>
    <xf numFmtId="0" fontId="0" fillId="13" borderId="41" xfId="0" applyFill="1" applyBorder="1" applyAlignment="1">
      <alignment horizontal="left" vertical="center" indent="1"/>
    </xf>
    <xf numFmtId="0" fontId="0" fillId="13" borderId="49" xfId="0" applyFill="1" applyBorder="1"/>
    <xf numFmtId="0" fontId="0" fillId="13" borderId="48" xfId="0" applyFill="1" applyBorder="1"/>
    <xf numFmtId="0" fontId="0" fillId="0" borderId="0" xfId="0" applyFill="1" applyBorder="1" applyAlignment="1">
      <alignment vertical="center"/>
    </xf>
    <xf numFmtId="0" fontId="0" fillId="13" borderId="49" xfId="0" applyFill="1" applyBorder="1" applyAlignment="1">
      <alignment vertical="center"/>
    </xf>
    <xf numFmtId="0" fontId="0" fillId="13" borderId="59" xfId="0" applyFill="1" applyBorder="1" applyAlignment="1">
      <alignment horizontal="left" vertical="center" indent="1"/>
    </xf>
    <xf numFmtId="0" fontId="0" fillId="13" borderId="43" xfId="0" applyFill="1" applyBorder="1" applyAlignment="1">
      <alignment horizontal="left" vertical="center" indent="1"/>
    </xf>
    <xf numFmtId="0" fontId="0" fillId="13" borderId="43" xfId="0" applyFill="1" applyBorder="1" applyAlignment="1">
      <alignment horizontal="left" indent="1"/>
    </xf>
    <xf numFmtId="0" fontId="0" fillId="13" borderId="47" xfId="0" applyFill="1" applyBorder="1" applyAlignment="1">
      <alignment horizontal="left" indent="1"/>
    </xf>
    <xf numFmtId="0" fontId="0" fillId="13" borderId="0" xfId="0" applyFill="1" applyBorder="1" applyAlignment="1">
      <alignment horizontal="left" indent="1"/>
    </xf>
    <xf numFmtId="0" fontId="0" fillId="13" borderId="35" xfId="0" applyFill="1" applyBorder="1" applyAlignment="1">
      <alignment horizontal="left" indent="1"/>
    </xf>
    <xf numFmtId="0" fontId="0" fillId="13" borderId="49" xfId="0" applyFill="1" applyBorder="1" applyAlignment="1">
      <alignment horizontal="left" vertical="center" indent="1"/>
    </xf>
    <xf numFmtId="0" fontId="0" fillId="13" borderId="49" xfId="0" applyFill="1" applyBorder="1" applyAlignment="1">
      <alignment horizontal="left" indent="1"/>
    </xf>
    <xf numFmtId="0" fontId="0" fillId="13" borderId="48" xfId="0" applyFill="1" applyBorder="1" applyAlignment="1">
      <alignment horizontal="left" indent="1"/>
    </xf>
    <xf numFmtId="0" fontId="0" fillId="13" borderId="59" xfId="0" applyFill="1" applyBorder="1" applyAlignment="1"/>
    <xf numFmtId="0" fontId="0" fillId="13" borderId="43" xfId="0" applyFill="1" applyBorder="1" applyAlignment="1"/>
    <xf numFmtId="0" fontId="0" fillId="13" borderId="47" xfId="0" applyFill="1" applyBorder="1" applyAlignment="1"/>
    <xf numFmtId="0" fontId="0" fillId="13" borderId="0" xfId="0" applyFill="1" applyBorder="1" applyAlignment="1">
      <alignment horizontal="left"/>
    </xf>
    <xf numFmtId="0" fontId="0" fillId="13" borderId="0" xfId="0" applyFill="1" applyBorder="1" applyAlignment="1"/>
    <xf numFmtId="0" fontId="0" fillId="13" borderId="35" xfId="0" applyFill="1" applyBorder="1" applyAlignment="1">
      <alignment vertical="center"/>
    </xf>
    <xf numFmtId="0" fontId="1" fillId="13" borderId="0" xfId="0" applyFont="1" applyFill="1" applyBorder="1" applyAlignment="1"/>
    <xf numFmtId="0" fontId="0" fillId="13" borderId="49" xfId="0" applyFill="1" applyBorder="1" applyAlignment="1"/>
    <xf numFmtId="0" fontId="0" fillId="13" borderId="48" xfId="0" applyFill="1" applyBorder="1" applyAlignment="1">
      <alignment vertical="center"/>
    </xf>
    <xf numFmtId="0" fontId="5" fillId="0" borderId="0" xfId="0" applyFont="1" applyFill="1" applyBorder="1" applyAlignment="1">
      <alignment vertical="center" wrapText="1"/>
    </xf>
    <xf numFmtId="0" fontId="1" fillId="0" borderId="22" xfId="0" applyFont="1" applyBorder="1" applyAlignment="1">
      <alignment horizontal="center" vertical="center" wrapText="1"/>
    </xf>
    <xf numFmtId="0" fontId="5" fillId="0" borderId="0" xfId="0" applyFont="1" applyFill="1" applyBorder="1" applyAlignment="1">
      <alignment horizontal="center" vertical="center" wrapText="1"/>
    </xf>
    <xf numFmtId="0" fontId="15" fillId="0" borderId="0" xfId="0" applyFont="1" applyAlignment="1">
      <alignment horizontal="center" vertical="center"/>
    </xf>
    <xf numFmtId="0" fontId="0" fillId="0" borderId="0" xfId="0" applyAlignment="1">
      <alignment horizontal="left" indent="1"/>
    </xf>
    <xf numFmtId="0" fontId="0" fillId="13" borderId="59" xfId="0" applyFont="1" applyFill="1" applyBorder="1" applyAlignment="1">
      <alignment horizontal="left" indent="1"/>
    </xf>
    <xf numFmtId="0" fontId="0" fillId="0" borderId="76" xfId="0" applyBorder="1" applyAlignment="1">
      <alignment horizontal="center" vertical="center" wrapText="1"/>
    </xf>
    <xf numFmtId="0" fontId="0" fillId="0" borderId="75" xfId="0" applyBorder="1" applyAlignment="1">
      <alignment horizontal="center" vertical="center" wrapText="1"/>
    </xf>
    <xf numFmtId="0" fontId="1" fillId="2" borderId="40" xfId="0" applyFont="1" applyFill="1" applyBorder="1" applyAlignment="1">
      <alignment horizontal="center" vertical="center" wrapText="1"/>
    </xf>
    <xf numFmtId="0" fontId="0" fillId="0" borderId="51" xfId="0" applyFill="1" applyBorder="1" applyAlignment="1">
      <alignment horizontal="center" vertical="center" wrapText="1"/>
    </xf>
    <xf numFmtId="3" fontId="0" fillId="0" borderId="60" xfId="0" applyNumberFormat="1" applyBorder="1" applyAlignment="1">
      <alignment horizontal="center" vertical="center" wrapText="1"/>
    </xf>
    <xf numFmtId="3" fontId="0" fillId="0" borderId="61" xfId="0" applyNumberFormat="1" applyBorder="1" applyAlignment="1">
      <alignment horizontal="center" vertical="center" wrapText="1"/>
    </xf>
    <xf numFmtId="3" fontId="0" fillId="0" borderId="25" xfId="0" applyNumberFormat="1" applyBorder="1" applyAlignment="1">
      <alignment horizontal="center" vertical="center" wrapText="1"/>
    </xf>
    <xf numFmtId="3" fontId="0" fillId="0" borderId="55" xfId="0" applyNumberFormat="1" applyBorder="1" applyAlignment="1">
      <alignment horizontal="center" vertical="center" wrapText="1"/>
    </xf>
    <xf numFmtId="0" fontId="0" fillId="0" borderId="38" xfId="0" applyFill="1" applyBorder="1" applyAlignment="1">
      <alignment horizontal="center" vertical="center" wrapText="1"/>
    </xf>
    <xf numFmtId="0" fontId="0" fillId="0" borderId="18" xfId="0" applyFill="1" applyBorder="1" applyAlignment="1">
      <alignment horizontal="center" vertical="center" wrapText="1"/>
    </xf>
    <xf numFmtId="0" fontId="0" fillId="0" borderId="37" xfId="0" applyFill="1" applyBorder="1" applyAlignment="1">
      <alignment horizontal="center" vertical="center"/>
    </xf>
    <xf numFmtId="0" fontId="0" fillId="0" borderId="51" xfId="0" applyFill="1" applyBorder="1" applyAlignment="1">
      <alignment horizontal="center" vertical="center"/>
    </xf>
    <xf numFmtId="0" fontId="0" fillId="0" borderId="54" xfId="0" applyFill="1" applyBorder="1" applyAlignment="1">
      <alignment horizontal="center" vertical="center"/>
    </xf>
    <xf numFmtId="0" fontId="0" fillId="0" borderId="18" xfId="0" applyFill="1" applyBorder="1" applyAlignment="1">
      <alignment horizontal="center" vertical="center"/>
    </xf>
    <xf numFmtId="0" fontId="0" fillId="0" borderId="29" xfId="0" applyFill="1" applyBorder="1" applyAlignment="1">
      <alignment horizontal="center" vertical="center" wrapText="1"/>
    </xf>
    <xf numFmtId="0" fontId="0" fillId="0" borderId="77" xfId="0" applyFill="1" applyBorder="1" applyAlignment="1">
      <alignment horizontal="center" vertical="center" wrapText="1"/>
    </xf>
    <xf numFmtId="0" fontId="0" fillId="0" borderId="76" xfId="0" applyFill="1" applyBorder="1" applyAlignment="1">
      <alignment horizontal="center" vertical="center" wrapText="1"/>
    </xf>
    <xf numFmtId="0" fontId="0" fillId="0" borderId="75" xfId="0" applyFill="1" applyBorder="1" applyAlignment="1">
      <alignment horizontal="center" vertical="center" wrapText="1"/>
    </xf>
    <xf numFmtId="0" fontId="0" fillId="0" borderId="77" xfId="0" applyFill="1" applyBorder="1" applyAlignment="1">
      <alignment horizontal="center" vertical="center"/>
    </xf>
    <xf numFmtId="0" fontId="0" fillId="0" borderId="75" xfId="0" applyFill="1" applyBorder="1" applyAlignment="1">
      <alignment horizontal="center" vertical="center"/>
    </xf>
    <xf numFmtId="0" fontId="0" fillId="0" borderId="68" xfId="0" applyFill="1" applyBorder="1" applyAlignment="1">
      <alignment horizontal="center" vertical="center"/>
    </xf>
    <xf numFmtId="0" fontId="2" fillId="13" borderId="43" xfId="0" applyFont="1" applyFill="1" applyBorder="1" applyAlignment="1">
      <alignment wrapText="1"/>
    </xf>
    <xf numFmtId="0" fontId="0" fillId="0" borderId="0" xfId="0" applyFill="1" applyBorder="1"/>
    <xf numFmtId="3" fontId="0" fillId="0" borderId="73" xfId="0" applyNumberFormat="1" applyBorder="1" applyAlignment="1">
      <alignment horizontal="center" vertical="center" wrapText="1"/>
    </xf>
    <xf numFmtId="0" fontId="15" fillId="5" borderId="60"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1" fillId="12" borderId="71" xfId="0" applyFont="1" applyFill="1" applyBorder="1" applyAlignment="1">
      <alignment horizontal="center" vertical="center" wrapText="1"/>
    </xf>
    <xf numFmtId="0" fontId="1" fillId="12" borderId="70" xfId="0" applyFont="1" applyFill="1" applyBorder="1" applyAlignment="1">
      <alignment horizontal="center" vertical="center" wrapText="1"/>
    </xf>
    <xf numFmtId="0" fontId="1" fillId="12" borderId="39" xfId="0" applyFont="1" applyFill="1" applyBorder="1" applyAlignment="1">
      <alignment horizontal="center" vertical="center" wrapText="1"/>
    </xf>
    <xf numFmtId="0" fontId="1" fillId="12" borderId="72" xfId="0" applyFont="1" applyFill="1" applyBorder="1" applyAlignment="1">
      <alignment horizontal="center" vertical="center" wrapText="1"/>
    </xf>
    <xf numFmtId="0" fontId="0" fillId="0" borderId="78" xfId="0" applyBorder="1" applyAlignment="1">
      <alignment horizontal="center" vertical="center" wrapText="1"/>
    </xf>
    <xf numFmtId="0" fontId="0" fillId="0" borderId="0" xfId="0" applyFill="1" applyBorder="1" applyAlignment="1"/>
    <xf numFmtId="0" fontId="8" fillId="0" borderId="0" xfId="0" applyFont="1" applyFill="1" applyBorder="1" applyAlignment="1">
      <alignment vertical="center" wrapText="1"/>
    </xf>
    <xf numFmtId="0" fontId="1" fillId="11" borderId="65" xfId="0" applyFont="1" applyFill="1" applyBorder="1" applyAlignment="1">
      <alignment horizontal="center" vertical="center" wrapText="1"/>
    </xf>
    <xf numFmtId="0" fontId="1" fillId="11" borderId="2" xfId="0" applyFont="1" applyFill="1" applyBorder="1" applyAlignment="1">
      <alignment horizontal="center" vertical="center" wrapText="1"/>
    </xf>
    <xf numFmtId="0" fontId="0" fillId="0" borderId="15" xfId="0" applyBorder="1" applyAlignment="1">
      <alignment horizontal="center"/>
    </xf>
    <xf numFmtId="0" fontId="0" fillId="0" borderId="16" xfId="0" applyBorder="1" applyAlignment="1">
      <alignment horizontal="center"/>
    </xf>
    <xf numFmtId="0" fontId="0" fillId="0" borderId="18" xfId="0" applyBorder="1" applyAlignment="1">
      <alignment horizontal="center"/>
    </xf>
    <xf numFmtId="0" fontId="0" fillId="0" borderId="11" xfId="0" applyBorder="1" applyAlignment="1">
      <alignment vertical="center" wrapText="1"/>
    </xf>
    <xf numFmtId="0" fontId="0" fillId="0" borderId="58" xfId="0" applyBorder="1" applyAlignment="1">
      <alignment horizontal="center"/>
    </xf>
    <xf numFmtId="0" fontId="0" fillId="0" borderId="54" xfId="0" applyBorder="1" applyAlignment="1">
      <alignment horizontal="center"/>
    </xf>
    <xf numFmtId="0" fontId="1" fillId="2" borderId="4" xfId="0" applyFont="1" applyFill="1" applyBorder="1" applyAlignment="1">
      <alignment vertical="center"/>
    </xf>
    <xf numFmtId="0" fontId="1" fillId="2" borderId="5" xfId="0" applyFont="1" applyFill="1" applyBorder="1" applyAlignment="1">
      <alignment vertical="center"/>
    </xf>
    <xf numFmtId="0" fontId="0" fillId="0" borderId="48" xfId="0" applyBorder="1" applyAlignment="1">
      <alignment horizontal="center" vertical="center" wrapText="1"/>
    </xf>
    <xf numFmtId="0" fontId="1" fillId="2" borderId="62" xfId="0" applyFont="1" applyFill="1" applyBorder="1" applyAlignment="1">
      <alignment horizontal="center" vertical="center" wrapText="1"/>
    </xf>
    <xf numFmtId="0" fontId="1" fillId="4" borderId="62" xfId="0" applyFont="1" applyFill="1" applyBorder="1" applyAlignment="1">
      <alignment horizontal="center" vertical="center" wrapText="1"/>
    </xf>
    <xf numFmtId="0" fontId="1" fillId="4" borderId="61" xfId="0" applyFont="1" applyFill="1" applyBorder="1" applyAlignment="1">
      <alignment horizontal="center" vertical="center" wrapText="1"/>
    </xf>
    <xf numFmtId="0" fontId="1" fillId="3" borderId="60"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0" fillId="0" borderId="0" xfId="0" applyFont="1" applyFill="1" applyBorder="1" applyAlignment="1">
      <alignment horizontal="left"/>
    </xf>
    <xf numFmtId="3" fontId="0" fillId="0" borderId="21" xfId="0" applyNumberFormat="1" applyBorder="1" applyAlignment="1">
      <alignment horizontal="center" vertical="center"/>
    </xf>
    <xf numFmtId="0" fontId="0" fillId="0" borderId="40" xfId="0" applyBorder="1" applyAlignment="1">
      <alignment horizontal="center" vertical="center" wrapText="1"/>
    </xf>
    <xf numFmtId="0" fontId="1" fillId="0" borderId="28" xfId="0" applyFont="1" applyBorder="1" applyAlignment="1">
      <alignment horizontal="center" vertical="center" wrapText="1"/>
    </xf>
    <xf numFmtId="0" fontId="1" fillId="4" borderId="71" xfId="0" applyFont="1" applyFill="1" applyBorder="1" applyAlignment="1">
      <alignment horizontal="center" vertical="center" wrapText="1"/>
    </xf>
    <xf numFmtId="0" fontId="0" fillId="9" borderId="10" xfId="0" applyFill="1" applyBorder="1" applyAlignment="1">
      <alignment wrapText="1"/>
    </xf>
    <xf numFmtId="0" fontId="1" fillId="4" borderId="39" xfId="0" applyFont="1" applyFill="1" applyBorder="1" applyAlignment="1">
      <alignment horizontal="center" vertical="center" wrapText="1"/>
    </xf>
    <xf numFmtId="0" fontId="2" fillId="0" borderId="0" xfId="0" applyFont="1" applyBorder="1"/>
    <xf numFmtId="0" fontId="1" fillId="11" borderId="44" xfId="0" applyFont="1" applyFill="1" applyBorder="1" applyAlignment="1">
      <alignment horizontal="center" vertical="center" wrapText="1"/>
    </xf>
    <xf numFmtId="0" fontId="1" fillId="11" borderId="69" xfId="0" applyFont="1" applyFill="1" applyBorder="1" applyAlignment="1">
      <alignment horizontal="center" vertical="center" wrapText="1"/>
    </xf>
    <xf numFmtId="3" fontId="0" fillId="0" borderId="9" xfId="0" applyNumberFormat="1" applyBorder="1" applyAlignment="1">
      <alignment horizontal="center" vertical="center" wrapText="1"/>
    </xf>
    <xf numFmtId="3" fontId="0" fillId="0" borderId="8" xfId="0" applyNumberFormat="1" applyBorder="1" applyAlignment="1">
      <alignment horizontal="center" vertical="center" wrapText="1"/>
    </xf>
    <xf numFmtId="3" fontId="0" fillId="9" borderId="10" xfId="0" applyNumberFormat="1" applyFill="1" applyBorder="1" applyAlignment="1">
      <alignment horizontal="center" vertical="center" wrapText="1"/>
    </xf>
    <xf numFmtId="0" fontId="0" fillId="0" borderId="80" xfId="0" applyBorder="1" applyAlignment="1">
      <alignment horizontal="center" vertical="center" wrapText="1"/>
    </xf>
    <xf numFmtId="0" fontId="0" fillId="9" borderId="11" xfId="0" applyFill="1" applyBorder="1" applyAlignment="1">
      <alignment wrapText="1"/>
    </xf>
    <xf numFmtId="0" fontId="0" fillId="9" borderId="12" xfId="0" applyFill="1" applyBorder="1" applyAlignment="1">
      <alignment wrapText="1"/>
    </xf>
    <xf numFmtId="0" fontId="12" fillId="0" borderId="55" xfId="0" applyFont="1" applyBorder="1" applyAlignment="1">
      <alignment horizontal="center" vertical="center" wrapText="1"/>
    </xf>
    <xf numFmtId="0" fontId="0" fillId="9" borderId="68" xfId="0" applyFill="1" applyBorder="1"/>
    <xf numFmtId="0" fontId="1" fillId="0" borderId="0" xfId="0" applyFont="1" applyFill="1" applyBorder="1" applyAlignment="1">
      <alignment horizontal="center"/>
    </xf>
    <xf numFmtId="0" fontId="1" fillId="0" borderId="28" xfId="0" applyFont="1" applyFill="1" applyBorder="1" applyAlignment="1">
      <alignment horizontal="center"/>
    </xf>
    <xf numFmtId="0" fontId="1" fillId="0" borderId="0" xfId="0" applyFont="1" applyBorder="1" applyAlignment="1">
      <alignment wrapText="1"/>
    </xf>
    <xf numFmtId="0" fontId="4" fillId="6" borderId="36" xfId="0" applyFont="1" applyFill="1" applyBorder="1" applyAlignment="1">
      <alignment horizontal="center" vertical="center"/>
    </xf>
    <xf numFmtId="0" fontId="4" fillId="6" borderId="52" xfId="0" applyFont="1" applyFill="1" applyBorder="1" applyAlignment="1">
      <alignment horizontal="center" vertical="center"/>
    </xf>
    <xf numFmtId="0" fontId="4" fillId="6" borderId="43" xfId="0" applyFont="1" applyFill="1" applyBorder="1" applyAlignment="1">
      <alignment horizontal="center" vertical="center"/>
    </xf>
    <xf numFmtId="0" fontId="7" fillId="6" borderId="11" xfId="0" applyFont="1" applyFill="1" applyBorder="1" applyAlignment="1">
      <alignment horizontal="center" vertical="center"/>
    </xf>
    <xf numFmtId="0" fontId="1" fillId="0" borderId="7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0" borderId="15" xfId="0" applyFont="1" applyBorder="1" applyAlignment="1">
      <alignment horizontal="center" vertical="center"/>
    </xf>
    <xf numFmtId="44" fontId="0" fillId="0" borderId="18" xfId="0" applyNumberFormat="1" applyFont="1" applyBorder="1" applyAlignment="1">
      <alignment horizontal="center" vertical="center" wrapText="1"/>
    </xf>
    <xf numFmtId="44" fontId="0" fillId="0" borderId="28" xfId="0" applyNumberFormat="1" applyFont="1" applyBorder="1" applyAlignment="1">
      <alignment horizontal="center" vertical="center" wrapText="1"/>
    </xf>
    <xf numFmtId="44" fontId="0" fillId="0" borderId="27" xfId="0" applyNumberFormat="1" applyFont="1" applyBorder="1" applyAlignment="1">
      <alignment horizontal="center" vertical="center"/>
    </xf>
    <xf numFmtId="44" fontId="0" fillId="0" borderId="16" xfId="0" applyNumberFormat="1" applyFont="1" applyBorder="1" applyAlignment="1">
      <alignment horizontal="center" vertical="center"/>
    </xf>
    <xf numFmtId="44" fontId="0" fillId="0" borderId="63" xfId="0" applyNumberFormat="1" applyFont="1" applyBorder="1" applyAlignment="1">
      <alignment horizontal="center" vertical="center"/>
    </xf>
    <xf numFmtId="44" fontId="0" fillId="0" borderId="57" xfId="0" applyNumberFormat="1" applyFont="1" applyBorder="1" applyAlignment="1">
      <alignment horizontal="center" vertical="center"/>
    </xf>
    <xf numFmtId="44" fontId="0" fillId="0" borderId="28" xfId="0" applyNumberFormat="1" applyFont="1" applyBorder="1" applyAlignment="1">
      <alignment horizontal="center" vertical="center"/>
    </xf>
    <xf numFmtId="44" fontId="0" fillId="0" borderId="18" xfId="0" applyNumberFormat="1" applyFont="1" applyBorder="1" applyAlignment="1">
      <alignment horizontal="center" vertical="center"/>
    </xf>
    <xf numFmtId="44" fontId="0" fillId="0" borderId="76" xfId="0" applyNumberFormat="1" applyFont="1" applyBorder="1" applyAlignment="1">
      <alignment horizontal="center" vertical="center"/>
    </xf>
    <xf numFmtId="44" fontId="0" fillId="0" borderId="75" xfId="0" applyNumberFormat="1" applyFont="1" applyBorder="1" applyAlignment="1">
      <alignment horizontal="center" vertical="center"/>
    </xf>
    <xf numFmtId="3" fontId="0" fillId="0" borderId="60" xfId="0" applyNumberFormat="1" applyBorder="1" applyAlignment="1">
      <alignment horizontal="center" vertical="center"/>
    </xf>
    <xf numFmtId="44" fontId="0" fillId="0" borderId="61" xfId="0" applyNumberFormat="1" applyBorder="1" applyAlignment="1">
      <alignment horizontal="center" vertical="center"/>
    </xf>
    <xf numFmtId="44" fontId="0" fillId="0" borderId="25" xfId="0" applyNumberFormat="1" applyBorder="1" applyAlignment="1">
      <alignment horizontal="center" vertical="center"/>
    </xf>
    <xf numFmtId="0" fontId="0" fillId="0" borderId="37" xfId="0" applyFont="1" applyBorder="1" applyAlignment="1">
      <alignment horizontal="center" vertical="center"/>
    </xf>
    <xf numFmtId="0" fontId="0" fillId="0" borderId="77" xfId="0" applyFont="1" applyBorder="1" applyAlignment="1">
      <alignment horizontal="center" vertical="center"/>
    </xf>
    <xf numFmtId="3" fontId="0" fillId="0" borderId="60" xfId="0" applyNumberFormat="1" applyFont="1" applyBorder="1" applyAlignment="1">
      <alignment horizontal="center" vertical="center"/>
    </xf>
    <xf numFmtId="44" fontId="0" fillId="0" borderId="61" xfId="0" applyNumberFormat="1" applyFont="1" applyBorder="1" applyAlignment="1">
      <alignment horizontal="center" vertical="center"/>
    </xf>
    <xf numFmtId="44" fontId="0" fillId="0" borderId="25" xfId="0" applyNumberFormat="1" applyFont="1" applyBorder="1" applyAlignment="1">
      <alignment horizontal="center" vertical="center"/>
    </xf>
    <xf numFmtId="0" fontId="4" fillId="6" borderId="9" xfId="0" applyFont="1" applyFill="1" applyBorder="1" applyAlignment="1">
      <alignment horizontal="center" vertical="center"/>
    </xf>
    <xf numFmtId="0" fontId="4" fillId="6" borderId="23" xfId="0" applyFont="1" applyFill="1" applyBorder="1" applyAlignment="1">
      <alignment horizontal="center" vertical="center"/>
    </xf>
    <xf numFmtId="0" fontId="4" fillId="6" borderId="50" xfId="0" applyFont="1" applyFill="1" applyBorder="1" applyAlignment="1">
      <alignment horizontal="center" vertical="center"/>
    </xf>
    <xf numFmtId="0" fontId="4" fillId="6" borderId="67" xfId="0" applyFont="1" applyFill="1" applyBorder="1" applyAlignment="1">
      <alignment horizontal="center" vertical="center"/>
    </xf>
    <xf numFmtId="0" fontId="0" fillId="14" borderId="11" xfId="0" applyFill="1" applyBorder="1" applyAlignment="1">
      <alignment horizontal="center" vertical="center"/>
    </xf>
    <xf numFmtId="0" fontId="0" fillId="14" borderId="14" xfId="0" applyFill="1" applyBorder="1" applyAlignment="1">
      <alignment horizontal="center" vertical="center"/>
    </xf>
    <xf numFmtId="0" fontId="0" fillId="14" borderId="12" xfId="0" applyFill="1" applyBorder="1" applyAlignment="1">
      <alignment horizontal="center" vertical="center"/>
    </xf>
    <xf numFmtId="3" fontId="0" fillId="0" borderId="58" xfId="0" applyNumberFormat="1" applyBorder="1" applyAlignment="1">
      <alignment horizontal="center" vertical="center" wrapText="1"/>
    </xf>
    <xf numFmtId="3" fontId="0" fillId="0" borderId="54" xfId="0" applyNumberFormat="1" applyBorder="1" applyAlignment="1">
      <alignment horizontal="center" vertical="center" wrapText="1"/>
    </xf>
    <xf numFmtId="3" fontId="0" fillId="0" borderId="46" xfId="0" applyNumberFormat="1" applyBorder="1" applyAlignment="1">
      <alignment horizontal="center" vertical="center" wrapText="1"/>
    </xf>
    <xf numFmtId="0" fontId="0" fillId="0" borderId="7" xfId="0" applyBorder="1" applyAlignment="1">
      <alignment horizontal="center" vertical="center" wrapText="1"/>
    </xf>
    <xf numFmtId="3" fontId="0" fillId="0" borderId="8" xfId="0" applyNumberFormat="1" applyBorder="1" applyAlignment="1">
      <alignment horizontal="center" vertical="center"/>
    </xf>
    <xf numFmtId="3" fontId="0" fillId="0" borderId="16" xfId="0" applyNumberFormat="1" applyBorder="1"/>
    <xf numFmtId="3" fontId="0" fillId="0" borderId="18" xfId="0" applyNumberFormat="1" applyBorder="1"/>
    <xf numFmtId="3" fontId="0" fillId="0" borderId="16" xfId="0" applyNumberFormat="1" applyBorder="1" applyAlignment="1">
      <alignment horizontal="center" vertical="center"/>
    </xf>
    <xf numFmtId="3" fontId="0" fillId="0" borderId="18" xfId="0" applyNumberFormat="1" applyBorder="1" applyAlignment="1">
      <alignment horizontal="center" vertical="center"/>
    </xf>
    <xf numFmtId="3" fontId="0" fillId="0" borderId="57" xfId="0" applyNumberFormat="1" applyBorder="1" applyAlignment="1">
      <alignment horizontal="center" vertical="center"/>
    </xf>
    <xf numFmtId="3" fontId="0" fillId="0" borderId="15" xfId="0" applyNumberFormat="1" applyBorder="1" applyAlignment="1">
      <alignment horizontal="center" vertical="center" wrapText="1"/>
    </xf>
    <xf numFmtId="3" fontId="0" fillId="0" borderId="27" xfId="0" applyNumberFormat="1" applyBorder="1" applyAlignment="1">
      <alignment horizontal="center" vertical="center" wrapText="1"/>
    </xf>
    <xf numFmtId="3" fontId="0" fillId="0" borderId="27" xfId="0" applyNumberFormat="1" applyBorder="1" applyAlignment="1">
      <alignment horizontal="center"/>
    </xf>
    <xf numFmtId="3" fontId="0" fillId="0" borderId="37" xfId="0" applyNumberFormat="1" applyBorder="1" applyAlignment="1">
      <alignment horizontal="center" vertical="center" wrapText="1"/>
    </xf>
    <xf numFmtId="3" fontId="0" fillId="0" borderId="28" xfId="0" applyNumberFormat="1" applyBorder="1" applyAlignment="1">
      <alignment horizontal="center" vertical="center" wrapText="1"/>
    </xf>
    <xf numFmtId="3" fontId="0" fillId="0" borderId="28" xfId="0" applyNumberFormat="1" applyBorder="1" applyAlignment="1">
      <alignment horizontal="center"/>
    </xf>
    <xf numFmtId="3" fontId="0" fillId="0" borderId="77" xfId="0" applyNumberFormat="1" applyBorder="1" applyAlignment="1">
      <alignment horizontal="center" vertical="center" wrapText="1"/>
    </xf>
    <xf numFmtId="3" fontId="0" fillId="0" borderId="76" xfId="0" applyNumberFormat="1" applyBorder="1" applyAlignment="1">
      <alignment horizontal="center" vertical="center" wrapText="1"/>
    </xf>
    <xf numFmtId="3" fontId="0" fillId="0" borderId="76" xfId="0" applyNumberFormat="1" applyBorder="1" applyAlignment="1">
      <alignment horizontal="center"/>
    </xf>
    <xf numFmtId="3" fontId="0" fillId="0" borderId="17" xfId="0" applyNumberFormat="1" applyBorder="1" applyAlignment="1">
      <alignment horizontal="center" vertical="center" wrapText="1"/>
    </xf>
    <xf numFmtId="3" fontId="0" fillId="0" borderId="19" xfId="0" applyNumberFormat="1" applyBorder="1" applyAlignment="1">
      <alignment horizontal="center" vertical="center" wrapText="1"/>
    </xf>
    <xf numFmtId="3" fontId="0" fillId="0" borderId="47" xfId="0" applyNumberFormat="1" applyBorder="1" applyAlignment="1">
      <alignment horizontal="center" vertical="center" wrapText="1"/>
    </xf>
    <xf numFmtId="3" fontId="0" fillId="0" borderId="24" xfId="0" applyNumberFormat="1" applyBorder="1" applyAlignment="1">
      <alignment horizontal="center" vertical="center" wrapText="1"/>
    </xf>
    <xf numFmtId="3" fontId="0" fillId="0" borderId="48" xfId="0" applyNumberFormat="1" applyBorder="1" applyAlignment="1">
      <alignment horizontal="center" vertical="center" wrapText="1"/>
    </xf>
    <xf numFmtId="3" fontId="0" fillId="0" borderId="63" xfId="0" applyNumberFormat="1" applyBorder="1" applyAlignment="1">
      <alignment horizontal="center"/>
    </xf>
    <xf numFmtId="0" fontId="15" fillId="5" borderId="55" xfId="0" applyFont="1" applyFill="1" applyBorder="1" applyAlignment="1">
      <alignment horizontal="center" vertical="center" wrapText="1"/>
    </xf>
    <xf numFmtId="3" fontId="0" fillId="0" borderId="12" xfId="0" applyNumberFormat="1" applyBorder="1"/>
    <xf numFmtId="3" fontId="0" fillId="0" borderId="55" xfId="0" applyNumberFormat="1" applyBorder="1"/>
    <xf numFmtId="3" fontId="0" fillId="0" borderId="23" xfId="0" applyNumberFormat="1" applyBorder="1"/>
    <xf numFmtId="3" fontId="0" fillId="0" borderId="27" xfId="0" applyNumberFormat="1" applyBorder="1"/>
    <xf numFmtId="3" fontId="0" fillId="0" borderId="26" xfId="0" applyNumberFormat="1" applyBorder="1"/>
    <xf numFmtId="3" fontId="0" fillId="0" borderId="15" xfId="0" applyNumberFormat="1" applyBorder="1"/>
    <xf numFmtId="3" fontId="0" fillId="0" borderId="37" xfId="0" applyNumberFormat="1" applyBorder="1"/>
    <xf numFmtId="3" fontId="0" fillId="0" borderId="28" xfId="0" applyNumberFormat="1" applyBorder="1"/>
    <xf numFmtId="3" fontId="0" fillId="0" borderId="50" xfId="0" applyNumberFormat="1" applyBorder="1"/>
    <xf numFmtId="3" fontId="0" fillId="0" borderId="51" xfId="0" applyNumberFormat="1" applyBorder="1"/>
    <xf numFmtId="3" fontId="0" fillId="9" borderId="37" xfId="0" applyNumberFormat="1" applyFill="1" applyBorder="1"/>
    <xf numFmtId="3" fontId="0" fillId="9" borderId="15" xfId="0" applyNumberFormat="1" applyFill="1" applyBorder="1"/>
    <xf numFmtId="9" fontId="0" fillId="0" borderId="37" xfId="0" applyNumberFormat="1" applyBorder="1"/>
    <xf numFmtId="9" fontId="0" fillId="0" borderId="28" xfId="0" applyNumberFormat="1" applyBorder="1"/>
    <xf numFmtId="9" fontId="0" fillId="0" borderId="18" xfId="0" applyNumberFormat="1" applyBorder="1"/>
    <xf numFmtId="9" fontId="0" fillId="9" borderId="37" xfId="0" applyNumberFormat="1" applyFill="1" applyBorder="1"/>
    <xf numFmtId="9" fontId="0" fillId="0" borderId="50" xfId="0" applyNumberFormat="1" applyBorder="1"/>
    <xf numFmtId="9" fontId="0" fillId="0" borderId="51" xfId="0" applyNumberFormat="1" applyBorder="1"/>
    <xf numFmtId="9" fontId="0" fillId="0" borderId="20" xfId="0" applyNumberFormat="1" applyBorder="1"/>
    <xf numFmtId="9" fontId="0" fillId="0" borderId="29" xfId="0" applyNumberFormat="1" applyBorder="1"/>
    <xf numFmtId="9" fontId="0" fillId="0" borderId="21" xfId="0" applyNumberFormat="1" applyBorder="1"/>
    <xf numFmtId="9" fontId="0" fillId="9" borderId="20" xfId="0" applyNumberFormat="1" applyFill="1" applyBorder="1"/>
    <xf numFmtId="9" fontId="0" fillId="0" borderId="67" xfId="0" applyNumberFormat="1" applyBorder="1"/>
    <xf numFmtId="9" fontId="0" fillId="0" borderId="79" xfId="0" applyNumberFormat="1" applyBorder="1"/>
    <xf numFmtId="0" fontId="0" fillId="0" borderId="0" xfId="0" applyFill="1" applyAlignment="1"/>
    <xf numFmtId="0" fontId="0" fillId="13" borderId="0" xfId="0" applyFill="1" applyBorder="1" applyAlignment="1">
      <alignment wrapText="1"/>
    </xf>
    <xf numFmtId="0" fontId="0" fillId="13" borderId="49" xfId="0" applyFill="1" applyBorder="1" applyAlignment="1">
      <alignment wrapText="1"/>
    </xf>
    <xf numFmtId="0" fontId="1" fillId="2" borderId="2"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0" fillId="0" borderId="15" xfId="0" applyBorder="1" applyAlignment="1">
      <alignment vertical="center"/>
    </xf>
    <xf numFmtId="0" fontId="0" fillId="0" borderId="37" xfId="0" applyBorder="1" applyAlignment="1">
      <alignment vertical="center"/>
    </xf>
    <xf numFmtId="0" fontId="0" fillId="0" borderId="20" xfId="0" applyBorder="1" applyAlignment="1">
      <alignment vertical="center"/>
    </xf>
    <xf numFmtId="0" fontId="1" fillId="2" borderId="5" xfId="0" applyFont="1" applyFill="1" applyBorder="1" applyAlignment="1">
      <alignment horizontal="center" vertical="center" wrapText="1"/>
    </xf>
    <xf numFmtId="0" fontId="0" fillId="0" borderId="26" xfId="0" applyBorder="1" applyAlignment="1">
      <alignment horizontal="center" vertical="center" wrapText="1"/>
    </xf>
    <xf numFmtId="0" fontId="1" fillId="2" borderId="60" xfId="0" applyFont="1" applyFill="1" applyBorder="1" applyAlignment="1">
      <alignment horizontal="center" vertical="center" wrapText="1"/>
    </xf>
    <xf numFmtId="0" fontId="0" fillId="13" borderId="39" xfId="0" applyFont="1" applyFill="1" applyBorder="1" applyAlignment="1">
      <alignment horizontal="left" indent="1"/>
    </xf>
    <xf numFmtId="0" fontId="0" fillId="0" borderId="0" xfId="0" applyFill="1" applyBorder="1" applyAlignment="1">
      <alignment horizontal="left" vertical="center"/>
    </xf>
    <xf numFmtId="0" fontId="0" fillId="0" borderId="58" xfId="0" applyBorder="1" applyAlignment="1">
      <alignment horizontal="center" vertical="center" wrapText="1"/>
    </xf>
    <xf numFmtId="0" fontId="0" fillId="0" borderId="46" xfId="0" applyBorder="1" applyAlignment="1">
      <alignment vertical="center"/>
    </xf>
    <xf numFmtId="0" fontId="8" fillId="10" borderId="45" xfId="0" applyFont="1" applyFill="1" applyBorder="1" applyAlignment="1">
      <alignment horizontal="center" vertical="center" wrapText="1"/>
    </xf>
    <xf numFmtId="0" fontId="0" fillId="0" borderId="58" xfId="0" applyBorder="1" applyAlignment="1">
      <alignment vertical="center"/>
    </xf>
    <xf numFmtId="0" fontId="0" fillId="0" borderId="54" xfId="0" applyBorder="1" applyAlignment="1">
      <alignment vertical="center"/>
    </xf>
    <xf numFmtId="0" fontId="0" fillId="0" borderId="64" xfId="0" applyBorder="1" applyAlignment="1">
      <alignment vertical="center"/>
    </xf>
    <xf numFmtId="0" fontId="2" fillId="0" borderId="0" xfId="0" applyFont="1" applyFill="1" applyBorder="1"/>
    <xf numFmtId="0" fontId="0" fillId="0" borderId="0" xfId="0" applyBorder="1" applyAlignment="1">
      <alignment horizontal="center" vertical="center"/>
    </xf>
    <xf numFmtId="0" fontId="0" fillId="6" borderId="49" xfId="0" applyFill="1" applyBorder="1" applyAlignment="1">
      <alignment horizontal="center" vertical="center"/>
    </xf>
    <xf numFmtId="0" fontId="0" fillId="6" borderId="52" xfId="0" applyFill="1" applyBorder="1" applyAlignment="1">
      <alignment horizontal="center" vertical="center"/>
    </xf>
    <xf numFmtId="0" fontId="0" fillId="6" borderId="34" xfId="0" applyFill="1" applyBorder="1" applyAlignment="1">
      <alignment horizontal="center" vertical="center"/>
    </xf>
    <xf numFmtId="0" fontId="5" fillId="6" borderId="4" xfId="0" applyFont="1" applyFill="1" applyBorder="1" applyAlignment="1">
      <alignment horizontal="center" vertical="center" wrapText="1"/>
    </xf>
    <xf numFmtId="0" fontId="8" fillId="0" borderId="12" xfId="0" applyFont="1" applyBorder="1" applyAlignment="1">
      <alignment horizontal="center" vertical="center" wrapText="1"/>
    </xf>
    <xf numFmtId="0" fontId="12" fillId="0" borderId="36" xfId="0" applyFont="1" applyBorder="1" applyAlignment="1">
      <alignment horizontal="left" vertical="center" wrapText="1"/>
    </xf>
    <xf numFmtId="0" fontId="12" fillId="0" borderId="52" xfId="0" applyFont="1" applyBorder="1" applyAlignment="1">
      <alignment horizontal="left" vertical="center" wrapText="1"/>
    </xf>
    <xf numFmtId="0" fontId="12" fillId="0" borderId="34" xfId="0" applyFont="1" applyBorder="1" applyAlignment="1">
      <alignment horizontal="left" vertical="center" wrapText="1"/>
    </xf>
    <xf numFmtId="0" fontId="0" fillId="0" borderId="54" xfId="0" applyBorder="1" applyAlignment="1">
      <alignment horizontal="center" vertical="center"/>
    </xf>
    <xf numFmtId="0" fontId="0" fillId="0" borderId="64" xfId="0" applyBorder="1" applyAlignment="1">
      <alignment horizontal="center" vertical="center"/>
    </xf>
    <xf numFmtId="0" fontId="0" fillId="0" borderId="53" xfId="0" applyBorder="1" applyAlignment="1">
      <alignment horizontal="center" vertical="center"/>
    </xf>
    <xf numFmtId="0" fontId="8" fillId="0" borderId="55" xfId="0" applyFont="1" applyBorder="1" applyAlignment="1">
      <alignment horizontal="center" vertical="center" wrapText="1"/>
    </xf>
    <xf numFmtId="0" fontId="0" fillId="13" borderId="35" xfId="0" applyFill="1" applyBorder="1" applyAlignment="1">
      <alignment horizontal="left"/>
    </xf>
    <xf numFmtId="0" fontId="10" fillId="13" borderId="35" xfId="0" applyFont="1" applyFill="1" applyBorder="1" applyAlignment="1"/>
    <xf numFmtId="0" fontId="0" fillId="0" borderId="0" xfId="0" applyFill="1" applyBorder="1" applyAlignment="1">
      <alignment horizontal="left" indent="1"/>
    </xf>
    <xf numFmtId="0" fontId="0" fillId="0" borderId="9" xfId="0" applyBorder="1" applyAlignment="1">
      <alignment vertical="center" wrapText="1"/>
    </xf>
    <xf numFmtId="0" fontId="0" fillId="0" borderId="15" xfId="0" applyBorder="1" applyAlignment="1">
      <alignment horizontal="center" vertical="center"/>
    </xf>
    <xf numFmtId="0" fontId="0" fillId="0" borderId="37" xfId="0" applyBorder="1" applyAlignment="1">
      <alignment horizontal="center" vertical="center"/>
    </xf>
    <xf numFmtId="0" fontId="0" fillId="0" borderId="20" xfId="0" applyBorder="1" applyAlignment="1">
      <alignment horizontal="center" vertical="center"/>
    </xf>
    <xf numFmtId="0" fontId="0" fillId="0" borderId="46" xfId="0" applyBorder="1" applyAlignment="1">
      <alignment vertical="center" wrapText="1"/>
    </xf>
    <xf numFmtId="0" fontId="1" fillId="0" borderId="33" xfId="0" applyFont="1" applyBorder="1" applyAlignment="1">
      <alignment horizontal="center" vertical="center" wrapText="1"/>
    </xf>
    <xf numFmtId="0" fontId="1" fillId="0" borderId="15" xfId="0" applyFont="1" applyBorder="1" applyAlignment="1">
      <alignment horizontal="center"/>
    </xf>
    <xf numFmtId="0" fontId="1" fillId="0" borderId="27" xfId="0" applyFont="1" applyBorder="1" applyAlignment="1">
      <alignment horizontal="center"/>
    </xf>
    <xf numFmtId="0" fontId="1" fillId="0" borderId="16" xfId="0" applyFont="1" applyBorder="1" applyAlignment="1">
      <alignment horizontal="center"/>
    </xf>
    <xf numFmtId="0" fontId="1" fillId="0" borderId="20" xfId="0" applyFont="1" applyBorder="1" applyAlignment="1">
      <alignment horizontal="center"/>
    </xf>
    <xf numFmtId="0" fontId="1" fillId="0" borderId="29" xfId="0" applyFont="1" applyBorder="1" applyAlignment="1">
      <alignment horizontal="center"/>
    </xf>
    <xf numFmtId="0" fontId="1" fillId="0" borderId="21" xfId="0" applyFont="1" applyBorder="1" applyAlignment="1">
      <alignment horizontal="center"/>
    </xf>
    <xf numFmtId="0" fontId="0" fillId="0" borderId="80" xfId="0" applyBorder="1"/>
    <xf numFmtId="164" fontId="0" fillId="0" borderId="70" xfId="0" applyNumberFormat="1" applyBorder="1"/>
    <xf numFmtId="164" fontId="0" fillId="0" borderId="7" xfId="0" applyNumberFormat="1" applyBorder="1"/>
    <xf numFmtId="0" fontId="0" fillId="0" borderId="46" xfId="0" applyBorder="1"/>
    <xf numFmtId="0" fontId="1" fillId="0" borderId="46" xfId="0" applyFont="1" applyBorder="1"/>
    <xf numFmtId="164" fontId="1" fillId="0" borderId="83" xfId="0" applyNumberFormat="1" applyFont="1" applyBorder="1"/>
    <xf numFmtId="0" fontId="1" fillId="0" borderId="0" xfId="0" applyFont="1" applyFill="1" applyBorder="1"/>
    <xf numFmtId="0" fontId="1" fillId="0" borderId="0" xfId="0" applyFont="1" applyBorder="1" applyAlignment="1"/>
    <xf numFmtId="0" fontId="1" fillId="0" borderId="6" xfId="0" applyFont="1" applyBorder="1" applyAlignment="1"/>
    <xf numFmtId="0" fontId="19" fillId="6" borderId="11" xfId="0" applyFont="1" applyFill="1" applyBorder="1" applyAlignment="1">
      <alignment horizontal="center" vertical="center" wrapText="1"/>
    </xf>
    <xf numFmtId="0" fontId="20" fillId="0" borderId="21" xfId="0" applyFont="1" applyBorder="1" applyAlignment="1">
      <alignment horizontal="center"/>
    </xf>
    <xf numFmtId="0" fontId="21" fillId="0" borderId="80" xfId="0" applyFont="1" applyBorder="1"/>
    <xf numFmtId="0" fontId="20" fillId="0" borderId="46" xfId="0" applyFont="1" applyBorder="1"/>
    <xf numFmtId="164" fontId="0" fillId="0" borderId="0" xfId="0" applyNumberFormat="1" applyBorder="1"/>
    <xf numFmtId="164" fontId="1" fillId="0" borderId="88" xfId="0" applyNumberFormat="1" applyFont="1" applyBorder="1"/>
    <xf numFmtId="164" fontId="0" fillId="0" borderId="74" xfId="0" applyNumberFormat="1" applyBorder="1"/>
    <xf numFmtId="164" fontId="21" fillId="0" borderId="53" xfId="0" applyNumberFormat="1" applyFont="1" applyBorder="1"/>
    <xf numFmtId="0" fontId="21" fillId="0" borderId="0" xfId="0" applyFont="1"/>
    <xf numFmtId="0" fontId="2" fillId="0" borderId="0" xfId="0" applyFont="1" applyFill="1" applyAlignment="1"/>
    <xf numFmtId="0" fontId="1" fillId="0" borderId="28" xfId="0" applyFont="1" applyBorder="1" applyAlignment="1">
      <alignment horizontal="center" wrapText="1"/>
    </xf>
    <xf numFmtId="0" fontId="20" fillId="0" borderId="67" xfId="0" applyFont="1" applyBorder="1" applyAlignment="1">
      <alignment horizontal="center"/>
    </xf>
    <xf numFmtId="0" fontId="0" fillId="0" borderId="6" xfId="0" applyBorder="1"/>
    <xf numFmtId="164" fontId="1" fillId="0" borderId="89" xfId="0" applyNumberFormat="1" applyFont="1" applyBorder="1"/>
    <xf numFmtId="164" fontId="1" fillId="0" borderId="90" xfId="0" applyNumberFormat="1" applyFont="1" applyBorder="1"/>
    <xf numFmtId="164" fontId="0" fillId="0" borderId="31" xfId="0" applyNumberFormat="1" applyBorder="1"/>
    <xf numFmtId="164" fontId="1" fillId="0" borderId="91" xfId="0" applyNumberFormat="1" applyFont="1" applyBorder="1"/>
    <xf numFmtId="164" fontId="0" fillId="0" borderId="46" xfId="0" applyNumberFormat="1" applyBorder="1"/>
    <xf numFmtId="164" fontId="21" fillId="0" borderId="80" xfId="0" applyNumberFormat="1" applyFont="1" applyBorder="1"/>
    <xf numFmtId="164" fontId="1" fillId="0" borderId="64" xfId="0" applyNumberFormat="1" applyFont="1" applyBorder="1"/>
    <xf numFmtId="0" fontId="1" fillId="0" borderId="40" xfId="0" applyFont="1" applyBorder="1" applyAlignment="1">
      <alignment horizontal="center"/>
    </xf>
    <xf numFmtId="0" fontId="1" fillId="0" borderId="30" xfId="0" applyFont="1" applyBorder="1" applyAlignment="1">
      <alignment horizontal="center"/>
    </xf>
    <xf numFmtId="0" fontId="0" fillId="0" borderId="6" xfId="0" applyBorder="1" applyAlignment="1">
      <alignment wrapText="1"/>
    </xf>
    <xf numFmtId="164" fontId="0" fillId="0" borderId="45" xfId="0" applyNumberFormat="1" applyBorder="1"/>
    <xf numFmtId="164" fontId="0" fillId="0" borderId="80" xfId="0" applyNumberFormat="1" applyBorder="1"/>
    <xf numFmtId="164" fontId="1" fillId="0" borderId="92" xfId="0" applyNumberFormat="1" applyFont="1" applyBorder="1"/>
    <xf numFmtId="164" fontId="0" fillId="0" borderId="2" xfId="0" applyNumberFormat="1" applyBorder="1"/>
    <xf numFmtId="164" fontId="0" fillId="0" borderId="71" xfId="0" applyNumberFormat="1" applyBorder="1"/>
    <xf numFmtId="164" fontId="0" fillId="0" borderId="44" xfId="0" applyNumberFormat="1" applyBorder="1"/>
    <xf numFmtId="164" fontId="1" fillId="0" borderId="93" xfId="0" applyNumberFormat="1" applyFont="1" applyBorder="1"/>
    <xf numFmtId="164" fontId="21" fillId="0" borderId="74" xfId="0" applyNumberFormat="1" applyFont="1" applyBorder="1"/>
    <xf numFmtId="164" fontId="21" fillId="0" borderId="70" xfId="0" applyNumberFormat="1" applyFont="1" applyBorder="1"/>
    <xf numFmtId="164" fontId="21" fillId="0" borderId="31" xfId="0" applyNumberFormat="1" applyFont="1" applyBorder="1"/>
    <xf numFmtId="0" fontId="0" fillId="0" borderId="0" xfId="0" applyBorder="1" applyAlignment="1">
      <alignment horizontal="left" vertical="center" wrapText="1"/>
    </xf>
    <xf numFmtId="0" fontId="1" fillId="11" borderId="12" xfId="0" applyFont="1" applyFill="1" applyBorder="1" applyAlignment="1">
      <alignment horizontal="center" vertical="center" wrapText="1"/>
    </xf>
    <xf numFmtId="0" fontId="1" fillId="11" borderId="13"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1" borderId="10" xfId="0" applyFont="1" applyFill="1" applyBorder="1" applyAlignment="1">
      <alignment horizontal="center" vertical="center" wrapText="1"/>
    </xf>
    <xf numFmtId="0" fontId="15" fillId="5" borderId="14" xfId="0" applyFont="1" applyFill="1" applyBorder="1" applyAlignment="1">
      <alignment horizontal="center" vertical="center" wrapText="1"/>
    </xf>
    <xf numFmtId="0" fontId="8" fillId="8" borderId="60" xfId="0" applyFont="1" applyFill="1" applyBorder="1" applyAlignment="1">
      <alignment horizontal="center" vertical="center" wrapText="1"/>
    </xf>
    <xf numFmtId="0" fontId="1" fillId="0" borderId="11"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5" xfId="0" applyFont="1" applyBorder="1" applyAlignment="1">
      <alignment horizontal="center" vertical="center" wrapText="1"/>
    </xf>
    <xf numFmtId="0" fontId="1" fillId="11" borderId="1" xfId="0" applyFont="1" applyFill="1" applyBorder="1" applyAlignment="1">
      <alignment horizontal="center"/>
    </xf>
    <xf numFmtId="0" fontId="1" fillId="11" borderId="11" xfId="0" applyFont="1" applyFill="1" applyBorder="1" applyAlignment="1">
      <alignment horizontal="center" vertical="center" wrapText="1"/>
    </xf>
    <xf numFmtId="0" fontId="1" fillId="11" borderId="12" xfId="0" applyFont="1" applyFill="1" applyBorder="1" applyAlignment="1">
      <alignment horizontal="center" vertical="center" wrapText="1"/>
    </xf>
    <xf numFmtId="0" fontId="1" fillId="11" borderId="45" xfId="0" applyFont="1" applyFill="1" applyBorder="1" applyAlignment="1">
      <alignment horizontal="center" vertical="center" wrapText="1"/>
    </xf>
    <xf numFmtId="0" fontId="1" fillId="11" borderId="5" xfId="0" applyFont="1" applyFill="1" applyBorder="1" applyAlignment="1">
      <alignment horizontal="center" vertical="center" wrapText="1"/>
    </xf>
    <xf numFmtId="0" fontId="1" fillId="11" borderId="14" xfId="0" applyFont="1" applyFill="1" applyBorder="1" applyAlignment="1">
      <alignment horizontal="center" vertical="center" wrapText="1"/>
    </xf>
    <xf numFmtId="0" fontId="15" fillId="5" borderId="62" xfId="0" applyFont="1" applyFill="1" applyBorder="1" applyAlignment="1">
      <alignment horizontal="center" vertical="center" wrapText="1"/>
    </xf>
    <xf numFmtId="0" fontId="8" fillId="8" borderId="60" xfId="0" applyFont="1" applyFill="1" applyBorder="1" applyAlignment="1">
      <alignment horizontal="center" vertical="center" wrapText="1"/>
    </xf>
    <xf numFmtId="0" fontId="1" fillId="0" borderId="11"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5" xfId="0" applyFont="1" applyBorder="1" applyAlignment="1">
      <alignment horizontal="center" vertical="center" wrapText="1"/>
    </xf>
    <xf numFmtId="0" fontId="1" fillId="11" borderId="0" xfId="0" applyFont="1" applyFill="1" applyBorder="1" applyAlignment="1">
      <alignment horizontal="center" vertical="center" wrapText="1"/>
    </xf>
    <xf numFmtId="0" fontId="0" fillId="9" borderId="28" xfId="0" applyFill="1" applyBorder="1" applyAlignment="1">
      <alignment horizontal="center" vertical="center" wrapText="1"/>
    </xf>
    <xf numFmtId="0" fontId="0" fillId="9" borderId="18" xfId="0" applyFill="1" applyBorder="1" applyAlignment="1">
      <alignment horizontal="center" vertical="center" wrapText="1"/>
    </xf>
    <xf numFmtId="0" fontId="0" fillId="0" borderId="79" xfId="0" applyFill="1" applyBorder="1" applyAlignment="1">
      <alignment horizontal="center" vertical="center" wrapText="1"/>
    </xf>
    <xf numFmtId="0" fontId="0" fillId="0" borderId="59" xfId="0" applyFill="1" applyBorder="1" applyAlignment="1">
      <alignment horizontal="center" vertical="center" wrapText="1"/>
    </xf>
    <xf numFmtId="0" fontId="0" fillId="15" borderId="21" xfId="0" applyFill="1" applyBorder="1" applyAlignment="1">
      <alignment horizontal="center" vertical="center" wrapText="1"/>
    </xf>
    <xf numFmtId="3" fontId="0" fillId="0" borderId="65" xfId="0" applyNumberFormat="1" applyBorder="1" applyAlignment="1">
      <alignment horizontal="center" vertical="center" wrapText="1"/>
    </xf>
    <xf numFmtId="165" fontId="0" fillId="0" borderId="63" xfId="0" applyNumberFormat="1" applyBorder="1" applyAlignment="1">
      <alignment horizontal="center" vertical="center" wrapText="1"/>
    </xf>
    <xf numFmtId="3" fontId="0" fillId="0" borderId="63" xfId="0" applyNumberFormat="1" applyBorder="1" applyAlignment="1">
      <alignment horizontal="center" vertical="center" wrapText="1"/>
    </xf>
    <xf numFmtId="3" fontId="0" fillId="0" borderId="63" xfId="0" applyNumberFormat="1" applyBorder="1" applyAlignment="1">
      <alignment horizontal="center" vertical="center"/>
    </xf>
    <xf numFmtId="0" fontId="0" fillId="0" borderId="63" xfId="0" applyBorder="1" applyAlignment="1">
      <alignment horizontal="center" vertical="center"/>
    </xf>
    <xf numFmtId="165" fontId="0" fillId="0" borderId="41" xfId="0" applyNumberFormat="1" applyBorder="1" applyAlignment="1">
      <alignment horizontal="center" vertical="center"/>
    </xf>
    <xf numFmtId="0" fontId="0" fillId="0" borderId="24" xfId="0" applyBorder="1" applyAlignment="1">
      <alignment horizontal="center" vertical="center"/>
    </xf>
    <xf numFmtId="0" fontId="0" fillId="0" borderId="41" xfId="0" applyBorder="1" applyAlignment="1">
      <alignment horizontal="center" vertical="center"/>
    </xf>
    <xf numFmtId="0" fontId="0" fillId="0" borderId="15" xfId="0" applyNumberFormat="1" applyBorder="1" applyAlignment="1">
      <alignment horizontal="center" vertical="center"/>
    </xf>
    <xf numFmtId="0" fontId="0" fillId="0" borderId="16" xfId="0" applyNumberFormat="1" applyBorder="1" applyAlignment="1">
      <alignment horizontal="center" vertical="center"/>
    </xf>
    <xf numFmtId="0" fontId="0" fillId="0" borderId="15" xfId="0" applyBorder="1" applyAlignment="1">
      <alignment horizontal="center" vertical="center" wrapText="1"/>
    </xf>
    <xf numFmtId="166" fontId="0" fillId="0" borderId="15" xfId="0" applyNumberFormat="1" applyBorder="1" applyAlignment="1">
      <alignment horizontal="center" vertical="center"/>
    </xf>
    <xf numFmtId="166" fontId="0" fillId="0" borderId="19" xfId="0" applyNumberFormat="1" applyBorder="1" applyAlignment="1">
      <alignment horizontal="center" vertical="center" wrapText="1"/>
    </xf>
    <xf numFmtId="0" fontId="0" fillId="0" borderId="17" xfId="0" applyBorder="1" applyAlignment="1">
      <alignment horizontal="center" vertical="center" wrapText="1"/>
    </xf>
    <xf numFmtId="9" fontId="0" fillId="0" borderId="3" xfId="1" applyFont="1" applyBorder="1" applyAlignment="1">
      <alignment horizontal="center" vertical="center" wrapText="1"/>
    </xf>
    <xf numFmtId="167" fontId="0" fillId="0" borderId="15" xfId="2" applyNumberFormat="1" applyFont="1" applyBorder="1" applyAlignment="1">
      <alignment horizontal="center" vertical="center" wrapText="1"/>
    </xf>
    <xf numFmtId="167" fontId="0" fillId="0" borderId="16" xfId="2" applyNumberFormat="1" applyFont="1" applyBorder="1" applyAlignment="1">
      <alignment horizontal="center" vertical="center" wrapText="1"/>
    </xf>
    <xf numFmtId="167" fontId="0" fillId="0" borderId="15" xfId="0" applyNumberFormat="1" applyBorder="1" applyAlignment="1">
      <alignment horizontal="center" vertical="center" wrapText="1"/>
    </xf>
    <xf numFmtId="167" fontId="0" fillId="0" borderId="16" xfId="0" applyNumberFormat="1" applyBorder="1" applyAlignment="1">
      <alignment horizontal="center" vertical="center" wrapText="1"/>
    </xf>
    <xf numFmtId="0" fontId="0" fillId="0" borderId="23" xfId="0" applyBorder="1" applyAlignment="1">
      <alignment horizontal="center" vertical="center" wrapText="1"/>
    </xf>
    <xf numFmtId="0" fontId="0" fillId="0" borderId="36" xfId="0" applyBorder="1" applyAlignment="1">
      <alignment horizontal="center" vertical="center" wrapText="1"/>
    </xf>
    <xf numFmtId="3" fontId="0" fillId="0" borderId="28" xfId="0" applyNumberFormat="1" applyFont="1" applyFill="1" applyBorder="1" applyAlignment="1">
      <alignment horizontal="center" vertical="center"/>
    </xf>
    <xf numFmtId="0" fontId="0" fillId="0" borderId="28" xfId="0" applyBorder="1" applyAlignment="1">
      <alignment horizontal="center" vertical="center"/>
    </xf>
    <xf numFmtId="165" fontId="0" fillId="0" borderId="28" xfId="0" applyNumberFormat="1" applyBorder="1" applyAlignment="1">
      <alignment horizontal="center" vertical="center"/>
    </xf>
    <xf numFmtId="1" fontId="0" fillId="0" borderId="28" xfId="0" applyNumberFormat="1" applyBorder="1" applyAlignment="1">
      <alignment horizontal="center" vertical="center"/>
    </xf>
    <xf numFmtId="168" fontId="0" fillId="0" borderId="28" xfId="2" applyNumberFormat="1" applyFont="1" applyBorder="1" applyAlignment="1">
      <alignment horizontal="center" vertical="center"/>
    </xf>
    <xf numFmtId="2" fontId="0" fillId="0" borderId="28" xfId="0" applyNumberFormat="1" applyBorder="1" applyAlignment="1">
      <alignment horizontal="center" vertical="center"/>
    </xf>
    <xf numFmtId="0" fontId="0" fillId="9" borderId="48" xfId="0" applyFill="1" applyBorder="1" applyAlignment="1">
      <alignment horizontal="center" vertical="center"/>
    </xf>
    <xf numFmtId="0" fontId="0" fillId="0" borderId="56" xfId="0" applyBorder="1" applyAlignment="1">
      <alignment horizontal="center" vertical="center"/>
    </xf>
    <xf numFmtId="0" fontId="0" fillId="0" borderId="27" xfId="0" applyBorder="1" applyAlignment="1">
      <alignment horizontal="center" vertical="center"/>
    </xf>
    <xf numFmtId="0" fontId="0" fillId="0" borderId="42" xfId="0" applyBorder="1" applyAlignment="1">
      <alignment horizontal="center" vertical="center"/>
    </xf>
    <xf numFmtId="0" fontId="0" fillId="0" borderId="27" xfId="0" applyFont="1" applyBorder="1" applyAlignment="1">
      <alignment horizontal="center" vertical="center"/>
    </xf>
    <xf numFmtId="0" fontId="0" fillId="0" borderId="42" xfId="0" applyFont="1" applyFill="1" applyBorder="1" applyAlignment="1">
      <alignment horizontal="center" vertical="center"/>
    </xf>
    <xf numFmtId="2" fontId="0" fillId="0" borderId="24" xfId="0" applyNumberFormat="1" applyBorder="1" applyAlignment="1">
      <alignment horizontal="center" vertical="center"/>
    </xf>
    <xf numFmtId="2" fontId="0" fillId="0" borderId="48" xfId="0" applyNumberFormat="1" applyBorder="1" applyAlignment="1">
      <alignment horizontal="center" vertical="center"/>
    </xf>
    <xf numFmtId="2" fontId="0" fillId="0" borderId="63" xfId="0" applyNumberFormat="1" applyBorder="1" applyAlignment="1">
      <alignment horizontal="center" vertical="center"/>
    </xf>
    <xf numFmtId="2" fontId="0" fillId="0" borderId="41" xfId="0" applyNumberFormat="1" applyBorder="1" applyAlignment="1">
      <alignment horizontal="center" vertical="center"/>
    </xf>
    <xf numFmtId="165" fontId="0" fillId="0" borderId="24" xfId="0" applyNumberFormat="1" applyBorder="1" applyAlignment="1">
      <alignment horizontal="center" vertical="center"/>
    </xf>
    <xf numFmtId="165" fontId="0" fillId="0" borderId="63" xfId="0" applyNumberFormat="1" applyBorder="1" applyAlignment="1">
      <alignment horizontal="center" vertical="center"/>
    </xf>
    <xf numFmtId="0" fontId="0" fillId="0" borderId="58" xfId="0" applyBorder="1" applyAlignment="1">
      <alignment horizontal="center" vertical="center"/>
    </xf>
    <xf numFmtId="0" fontId="0" fillId="0" borderId="16" xfId="0" applyBorder="1" applyAlignment="1">
      <alignment horizontal="center" vertical="center"/>
    </xf>
    <xf numFmtId="165" fontId="0" fillId="0" borderId="28" xfId="0" applyNumberFormat="1" applyBorder="1" applyAlignment="1">
      <alignment horizontal="center" vertical="center" wrapText="1"/>
    </xf>
    <xf numFmtId="165" fontId="0" fillId="0" borderId="38" xfId="0" applyNumberFormat="1" applyBorder="1" applyAlignment="1">
      <alignment horizontal="center" vertical="center"/>
    </xf>
    <xf numFmtId="0" fontId="0" fillId="0" borderId="38" xfId="0" applyBorder="1" applyAlignment="1">
      <alignment horizontal="center" vertical="center"/>
    </xf>
    <xf numFmtId="0" fontId="0" fillId="0" borderId="37" xfId="0" applyNumberFormat="1" applyBorder="1" applyAlignment="1">
      <alignment horizontal="center" vertical="center"/>
    </xf>
    <xf numFmtId="0" fontId="0" fillId="0" borderId="18" xfId="0" applyNumberFormat="1" applyBorder="1" applyAlignment="1">
      <alignment horizontal="center" vertical="center"/>
    </xf>
    <xf numFmtId="166" fontId="0" fillId="0" borderId="37" xfId="0" applyNumberFormat="1" applyBorder="1" applyAlignment="1">
      <alignment horizontal="center" vertical="center"/>
    </xf>
    <xf numFmtId="169" fontId="0" fillId="0" borderId="19" xfId="0" applyNumberFormat="1" applyBorder="1" applyAlignment="1">
      <alignment horizontal="center" vertical="center" wrapText="1"/>
    </xf>
    <xf numFmtId="169" fontId="0" fillId="0" borderId="18" xfId="0" applyNumberFormat="1" applyBorder="1" applyAlignment="1">
      <alignment horizontal="center" vertical="center" wrapText="1"/>
    </xf>
    <xf numFmtId="9" fontId="0" fillId="0" borderId="54" xfId="1" applyFont="1" applyBorder="1" applyAlignment="1">
      <alignment horizontal="center" vertical="center" wrapText="1"/>
    </xf>
    <xf numFmtId="167" fontId="0" fillId="0" borderId="37" xfId="2" applyNumberFormat="1" applyFont="1" applyBorder="1" applyAlignment="1">
      <alignment horizontal="center" vertical="center" wrapText="1"/>
    </xf>
    <xf numFmtId="167" fontId="0" fillId="0" borderId="18" xfId="2" applyNumberFormat="1" applyFont="1" applyBorder="1" applyAlignment="1">
      <alignment horizontal="center" vertical="center" wrapText="1"/>
    </xf>
    <xf numFmtId="167" fontId="0" fillId="0" borderId="37" xfId="0" applyNumberFormat="1" applyBorder="1" applyAlignment="1">
      <alignment horizontal="center" vertical="center" wrapText="1"/>
    </xf>
    <xf numFmtId="167" fontId="0" fillId="0" borderId="18" xfId="0" applyNumberFormat="1" applyBorder="1" applyAlignment="1">
      <alignment horizontal="center" vertical="center" wrapText="1"/>
    </xf>
    <xf numFmtId="0" fontId="0" fillId="0" borderId="52" xfId="0" applyBorder="1" applyAlignment="1">
      <alignment horizontal="center" vertical="center" wrapText="1"/>
    </xf>
    <xf numFmtId="0" fontId="0" fillId="0" borderId="24" xfId="0" applyFont="1" applyFill="1" applyBorder="1" applyAlignment="1">
      <alignment horizontal="center" vertical="center"/>
    </xf>
    <xf numFmtId="0" fontId="0" fillId="0" borderId="18" xfId="0" applyBorder="1" applyAlignment="1">
      <alignment horizontal="center" vertical="center"/>
    </xf>
    <xf numFmtId="166" fontId="0" fillId="0" borderId="37" xfId="0" applyNumberFormat="1" applyBorder="1" applyAlignment="1">
      <alignment horizontal="center" vertical="center" wrapText="1"/>
    </xf>
    <xf numFmtId="0" fontId="0" fillId="9" borderId="19" xfId="0" applyFill="1" applyBorder="1" applyAlignment="1">
      <alignment horizontal="center" vertical="center" wrapText="1"/>
    </xf>
    <xf numFmtId="0" fontId="0" fillId="9" borderId="28" xfId="0" applyFill="1" applyBorder="1" applyAlignment="1">
      <alignment horizontal="center" vertical="center"/>
    </xf>
    <xf numFmtId="0" fontId="0" fillId="9" borderId="38" xfId="0" applyFill="1" applyBorder="1" applyAlignment="1">
      <alignment horizontal="center" vertical="center"/>
    </xf>
    <xf numFmtId="0" fontId="0" fillId="9" borderId="37" xfId="0" applyFill="1" applyBorder="1" applyAlignment="1">
      <alignment horizontal="center" vertical="center"/>
    </xf>
    <xf numFmtId="0" fontId="0" fillId="9" borderId="37" xfId="0" applyFill="1" applyBorder="1" applyAlignment="1">
      <alignment horizontal="center" vertical="center" wrapText="1"/>
    </xf>
    <xf numFmtId="166" fontId="0" fillId="9" borderId="37" xfId="0" applyNumberFormat="1" applyFill="1" applyBorder="1" applyAlignment="1">
      <alignment horizontal="center" vertical="center" wrapText="1"/>
    </xf>
    <xf numFmtId="166" fontId="0" fillId="9" borderId="19" xfId="0" applyNumberFormat="1" applyFill="1" applyBorder="1" applyAlignment="1">
      <alignment horizontal="center" vertical="center" wrapText="1"/>
    </xf>
    <xf numFmtId="9" fontId="0" fillId="9" borderId="18" xfId="1" applyFont="1" applyFill="1" applyBorder="1" applyAlignment="1">
      <alignment horizontal="center" vertical="center" wrapText="1"/>
    </xf>
    <xf numFmtId="1" fontId="0" fillId="9" borderId="48" xfId="0" applyNumberFormat="1" applyFill="1" applyBorder="1" applyAlignment="1">
      <alignment horizontal="center" vertical="center"/>
    </xf>
    <xf numFmtId="2" fontId="0" fillId="9" borderId="24" xfId="0" applyNumberFormat="1" applyFill="1" applyBorder="1" applyAlignment="1">
      <alignment horizontal="center" vertical="center"/>
    </xf>
    <xf numFmtId="2" fontId="0" fillId="9" borderId="48" xfId="0" applyNumberFormat="1" applyFill="1" applyBorder="1" applyAlignment="1">
      <alignment horizontal="center" vertical="center"/>
    </xf>
    <xf numFmtId="2" fontId="0" fillId="9" borderId="63" xfId="0" applyNumberFormat="1" applyFill="1" applyBorder="1" applyAlignment="1">
      <alignment horizontal="center" vertical="center"/>
    </xf>
    <xf numFmtId="2" fontId="0" fillId="9" borderId="41" xfId="0" applyNumberFormat="1" applyFill="1" applyBorder="1" applyAlignment="1">
      <alignment horizontal="center" vertical="center"/>
    </xf>
    <xf numFmtId="165" fontId="0" fillId="9" borderId="24" xfId="0" applyNumberFormat="1" applyFill="1" applyBorder="1" applyAlignment="1">
      <alignment horizontal="center" vertical="center"/>
    </xf>
    <xf numFmtId="165" fontId="0" fillId="9" borderId="63" xfId="0" applyNumberFormat="1" applyFill="1" applyBorder="1" applyAlignment="1">
      <alignment horizontal="center" vertical="center"/>
    </xf>
    <xf numFmtId="165" fontId="0" fillId="9" borderId="41" xfId="0" applyNumberFormat="1" applyFill="1" applyBorder="1" applyAlignment="1">
      <alignment horizontal="center" vertical="center"/>
    </xf>
    <xf numFmtId="166" fontId="0" fillId="0" borderId="19" xfId="0" applyNumberFormat="1" applyBorder="1" applyAlignment="1">
      <alignment horizontal="center" vertical="center"/>
    </xf>
    <xf numFmtId="165" fontId="0" fillId="0" borderId="28" xfId="0" applyNumberFormat="1" applyFill="1" applyBorder="1" applyAlignment="1">
      <alignment horizontal="center" vertical="center" wrapText="1"/>
    </xf>
    <xf numFmtId="2" fontId="0" fillId="0" borderId="48" xfId="0" applyNumberFormat="1" applyFill="1" applyBorder="1" applyAlignment="1">
      <alignment horizontal="center" vertical="center"/>
    </xf>
    <xf numFmtId="2" fontId="0" fillId="0" borderId="63" xfId="0" applyNumberFormat="1" applyFill="1" applyBorder="1" applyAlignment="1">
      <alignment horizontal="center" vertical="center"/>
    </xf>
    <xf numFmtId="2" fontId="0" fillId="0" borderId="41" xfId="0" applyNumberFormat="1" applyFill="1" applyBorder="1" applyAlignment="1">
      <alignment horizontal="center" vertical="center"/>
    </xf>
    <xf numFmtId="165" fontId="0" fillId="0" borderId="24" xfId="0" applyNumberFormat="1" applyFill="1" applyBorder="1" applyAlignment="1">
      <alignment horizontal="center" vertical="center"/>
    </xf>
    <xf numFmtId="165" fontId="0" fillId="0" borderId="63" xfId="0" applyNumberFormat="1" applyFill="1" applyBorder="1" applyAlignment="1">
      <alignment horizontal="center" vertical="center"/>
    </xf>
    <xf numFmtId="165" fontId="0" fillId="0" borderId="41" xfId="0" applyNumberFormat="1" applyFill="1" applyBorder="1" applyAlignment="1">
      <alignment horizontal="center" vertical="center"/>
    </xf>
    <xf numFmtId="0" fontId="0" fillId="0" borderId="47" xfId="0" applyFill="1" applyBorder="1" applyAlignment="1">
      <alignment vertical="center" wrapText="1"/>
    </xf>
    <xf numFmtId="0" fontId="0" fillId="0" borderId="47" xfId="0" applyFill="1" applyBorder="1" applyAlignment="1">
      <alignment horizontal="center" vertical="center" wrapText="1"/>
    </xf>
    <xf numFmtId="0" fontId="0" fillId="0" borderId="47" xfId="0" applyBorder="1" applyAlignment="1">
      <alignment horizontal="center" vertical="center" wrapText="1"/>
    </xf>
    <xf numFmtId="165" fontId="0" fillId="0" borderId="76" xfId="0" applyNumberFormat="1" applyBorder="1" applyAlignment="1">
      <alignment horizontal="center" vertical="center" wrapText="1"/>
    </xf>
    <xf numFmtId="0" fontId="0" fillId="0" borderId="76" xfId="0" applyBorder="1" applyAlignment="1">
      <alignment horizontal="center" vertical="center"/>
    </xf>
    <xf numFmtId="165" fontId="0" fillId="0" borderId="59" xfId="0" applyNumberFormat="1" applyBorder="1" applyAlignment="1">
      <alignment horizontal="center" vertical="center"/>
    </xf>
    <xf numFmtId="0" fontId="0" fillId="0" borderId="77" xfId="0" applyBorder="1" applyAlignment="1">
      <alignment horizontal="center" vertical="center"/>
    </xf>
    <xf numFmtId="0" fontId="0" fillId="0" borderId="59" xfId="0" applyBorder="1" applyAlignment="1">
      <alignment horizontal="center" vertical="center"/>
    </xf>
    <xf numFmtId="0" fontId="0" fillId="0" borderId="77" xfId="0" applyNumberFormat="1" applyBorder="1" applyAlignment="1">
      <alignment horizontal="center" vertical="center"/>
    </xf>
    <xf numFmtId="0" fontId="0" fillId="0" borderId="77" xfId="0" applyBorder="1" applyAlignment="1">
      <alignment horizontal="center" vertical="center" wrapText="1"/>
    </xf>
    <xf numFmtId="166" fontId="0" fillId="0" borderId="77" xfId="0" applyNumberFormat="1" applyBorder="1" applyAlignment="1">
      <alignment horizontal="center" vertical="center"/>
    </xf>
    <xf numFmtId="166" fontId="0" fillId="0" borderId="47" xfId="0" applyNumberFormat="1" applyBorder="1" applyAlignment="1">
      <alignment horizontal="center" vertical="center" wrapText="1"/>
    </xf>
    <xf numFmtId="169" fontId="0" fillId="0" borderId="47" xfId="0" applyNumberFormat="1" applyBorder="1" applyAlignment="1">
      <alignment horizontal="center" vertical="center" wrapText="1"/>
    </xf>
    <xf numFmtId="169" fontId="0" fillId="0" borderId="75" xfId="0" applyNumberFormat="1" applyBorder="1" applyAlignment="1">
      <alignment horizontal="center" vertical="center" wrapText="1"/>
    </xf>
    <xf numFmtId="0" fontId="0" fillId="0" borderId="43" xfId="0" applyBorder="1" applyAlignment="1">
      <alignment horizontal="center" vertical="center" wrapText="1"/>
    </xf>
    <xf numFmtId="0" fontId="0" fillId="0" borderId="7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71" xfId="0" applyFont="1" applyFill="1" applyBorder="1" applyAlignment="1">
      <alignment horizontal="center" vertical="center"/>
    </xf>
    <xf numFmtId="0" fontId="0" fillId="0" borderId="7" xfId="0" applyFont="1" applyFill="1" applyBorder="1" applyAlignment="1">
      <alignment horizontal="center" vertical="center"/>
    </xf>
    <xf numFmtId="2" fontId="0" fillId="0" borderId="77" xfId="0" applyNumberFormat="1" applyBorder="1" applyAlignment="1">
      <alignment horizontal="center" vertical="center"/>
    </xf>
    <xf numFmtId="2" fontId="0" fillId="0" borderId="35" xfId="0" applyNumberFormat="1" applyBorder="1" applyAlignment="1">
      <alignment horizontal="center" vertical="center"/>
    </xf>
    <xf numFmtId="2" fontId="0" fillId="0" borderId="76" xfId="0" applyNumberFormat="1" applyBorder="1" applyAlignment="1">
      <alignment horizontal="center" vertical="center"/>
    </xf>
    <xf numFmtId="2" fontId="0" fillId="0" borderId="59" xfId="0" applyNumberFormat="1" applyBorder="1" applyAlignment="1">
      <alignment horizontal="center" vertical="center"/>
    </xf>
    <xf numFmtId="165" fontId="0" fillId="0" borderId="77" xfId="0" applyNumberFormat="1" applyBorder="1" applyAlignment="1">
      <alignment horizontal="center" vertical="center"/>
    </xf>
    <xf numFmtId="165" fontId="0" fillId="0" borderId="70" xfId="0" applyNumberFormat="1" applyBorder="1" applyAlignment="1">
      <alignment horizontal="center" vertical="center"/>
    </xf>
    <xf numFmtId="165" fontId="0" fillId="0" borderId="76" xfId="0" applyNumberFormat="1" applyBorder="1" applyAlignment="1">
      <alignment horizontal="center" vertical="center"/>
    </xf>
    <xf numFmtId="165" fontId="0" fillId="0" borderId="39" xfId="0" applyNumberFormat="1" applyBorder="1" applyAlignment="1">
      <alignment horizontal="center" vertical="center"/>
    </xf>
    <xf numFmtId="0" fontId="0" fillId="0" borderId="68" xfId="0" applyBorder="1" applyAlignment="1">
      <alignment horizontal="center" vertical="center"/>
    </xf>
    <xf numFmtId="0" fontId="0" fillId="0" borderId="75" xfId="0" applyBorder="1" applyAlignment="1">
      <alignment horizontal="center" vertical="center"/>
    </xf>
    <xf numFmtId="0" fontId="0" fillId="0" borderId="71" xfId="0" applyBorder="1" applyAlignment="1">
      <alignment horizontal="center" vertical="center"/>
    </xf>
    <xf numFmtId="0" fontId="0" fillId="0" borderId="22" xfId="0" applyFill="1" applyBorder="1" applyAlignment="1">
      <alignment horizontal="center" vertical="center" wrapText="1"/>
    </xf>
    <xf numFmtId="0" fontId="0" fillId="9" borderId="29" xfId="0" applyFill="1" applyBorder="1" applyAlignment="1">
      <alignment horizontal="center" vertical="center" wrapText="1"/>
    </xf>
    <xf numFmtId="0" fontId="0" fillId="9" borderId="21" xfId="0" applyFill="1" applyBorder="1" applyAlignment="1">
      <alignment horizontal="center" vertical="center" wrapText="1"/>
    </xf>
    <xf numFmtId="0" fontId="0" fillId="9" borderId="22" xfId="0" applyFill="1" applyBorder="1" applyAlignment="1">
      <alignment horizontal="center" vertical="center" wrapText="1"/>
    </xf>
    <xf numFmtId="0" fontId="0" fillId="9" borderId="29" xfId="0" applyFill="1" applyBorder="1" applyAlignment="1">
      <alignment horizontal="center" vertical="center"/>
    </xf>
    <xf numFmtId="0" fontId="0" fillId="9" borderId="30" xfId="0" applyFill="1" applyBorder="1" applyAlignment="1">
      <alignment horizontal="center" vertical="center"/>
    </xf>
    <xf numFmtId="0" fontId="0" fillId="9" borderId="20" xfId="0" applyFill="1" applyBorder="1" applyAlignment="1">
      <alignment horizontal="center" vertical="center"/>
    </xf>
    <xf numFmtId="0" fontId="0" fillId="9" borderId="20" xfId="0" applyFill="1" applyBorder="1" applyAlignment="1">
      <alignment horizontal="center" vertical="center" wrapText="1"/>
    </xf>
    <xf numFmtId="166" fontId="0" fillId="9" borderId="20" xfId="0" applyNumberFormat="1" applyFill="1" applyBorder="1" applyAlignment="1">
      <alignment horizontal="center" vertical="center" wrapText="1"/>
    </xf>
    <xf numFmtId="166" fontId="0" fillId="9" borderId="21" xfId="0" applyNumberFormat="1" applyFill="1" applyBorder="1" applyAlignment="1">
      <alignment horizontal="center" vertical="center" wrapText="1"/>
    </xf>
    <xf numFmtId="166" fontId="0" fillId="9" borderId="22" xfId="0" applyNumberFormat="1" applyFill="1" applyBorder="1" applyAlignment="1">
      <alignment horizontal="center" vertical="center" wrapText="1"/>
    </xf>
    <xf numFmtId="166" fontId="0" fillId="9" borderId="29" xfId="0" applyNumberFormat="1" applyFill="1" applyBorder="1" applyAlignment="1">
      <alignment horizontal="center" vertical="center" wrapText="1"/>
    </xf>
    <xf numFmtId="9" fontId="0" fillId="9" borderId="21" xfId="1" applyFont="1" applyFill="1" applyBorder="1" applyAlignment="1">
      <alignment horizontal="center" vertical="center" wrapText="1"/>
    </xf>
    <xf numFmtId="0" fontId="0" fillId="0" borderId="67" xfId="0" applyBorder="1" applyAlignment="1">
      <alignment horizontal="center" vertical="center" wrapText="1"/>
    </xf>
    <xf numFmtId="0" fontId="0" fillId="0" borderId="34" xfId="0" applyBorder="1" applyAlignment="1">
      <alignment horizontal="center" vertical="center" wrapText="1"/>
    </xf>
    <xf numFmtId="0" fontId="0" fillId="0" borderId="29" xfId="0" applyBorder="1" applyAlignment="1">
      <alignment horizontal="center" vertical="center"/>
    </xf>
    <xf numFmtId="0" fontId="0" fillId="0" borderId="67" xfId="0" applyBorder="1" applyAlignment="1">
      <alignment horizontal="center" vertical="center"/>
    </xf>
    <xf numFmtId="0" fontId="0" fillId="0" borderId="66" xfId="0" applyBorder="1" applyAlignment="1">
      <alignment horizontal="center" vertical="center"/>
    </xf>
    <xf numFmtId="0" fontId="0" fillId="0" borderId="20" xfId="0" applyFont="1" applyFill="1" applyBorder="1" applyAlignment="1">
      <alignment horizontal="center" vertical="center"/>
    </xf>
    <xf numFmtId="0" fontId="0" fillId="0" borderId="66" xfId="0" applyFont="1" applyFill="1" applyBorder="1" applyAlignment="1">
      <alignment horizontal="center" vertical="center"/>
    </xf>
    <xf numFmtId="2" fontId="0" fillId="9" borderId="20" xfId="0" applyNumberFormat="1" applyFill="1" applyBorder="1" applyAlignment="1">
      <alignment horizontal="center" vertical="center"/>
    </xf>
    <xf numFmtId="2" fontId="0" fillId="9" borderId="22" xfId="0" applyNumberFormat="1" applyFill="1" applyBorder="1" applyAlignment="1">
      <alignment horizontal="center" vertical="center"/>
    </xf>
    <xf numFmtId="2" fontId="0" fillId="9" borderId="29" xfId="0" applyNumberFormat="1" applyFill="1" applyBorder="1" applyAlignment="1">
      <alignment horizontal="center" vertical="center"/>
    </xf>
    <xf numFmtId="2" fontId="0" fillId="9" borderId="30" xfId="0" applyNumberFormat="1" applyFill="1" applyBorder="1" applyAlignment="1">
      <alignment horizontal="center" vertical="center"/>
    </xf>
    <xf numFmtId="165" fontId="0" fillId="9" borderId="20" xfId="0" applyNumberFormat="1" applyFill="1" applyBorder="1" applyAlignment="1">
      <alignment horizontal="center" vertical="center"/>
    </xf>
    <xf numFmtId="165" fontId="0" fillId="9" borderId="29" xfId="0" applyNumberFormat="1" applyFill="1" applyBorder="1" applyAlignment="1">
      <alignment horizontal="center" vertical="center"/>
    </xf>
    <xf numFmtId="165" fontId="0" fillId="9" borderId="30" xfId="0" applyNumberFormat="1" applyFill="1" applyBorder="1" applyAlignment="1">
      <alignment horizontal="center" vertical="center"/>
    </xf>
    <xf numFmtId="0" fontId="0" fillId="0" borderId="21" xfId="0" applyBorder="1" applyAlignment="1">
      <alignment horizontal="center" vertical="center"/>
    </xf>
    <xf numFmtId="3" fontId="0" fillId="0" borderId="44" xfId="0" applyNumberFormat="1" applyBorder="1" applyAlignment="1">
      <alignment horizontal="center" vertical="center" wrapText="1"/>
    </xf>
    <xf numFmtId="166" fontId="0" fillId="0" borderId="9" xfId="0" applyNumberFormat="1" applyBorder="1" applyAlignment="1">
      <alignment horizontal="center" vertical="center" wrapText="1"/>
    </xf>
    <xf numFmtId="166" fontId="0" fillId="0" borderId="8" xfId="0" applyNumberFormat="1" applyBorder="1" applyAlignment="1">
      <alignment horizontal="center" vertical="center" wrapText="1"/>
    </xf>
    <xf numFmtId="0" fontId="0" fillId="0" borderId="44" xfId="0" applyBorder="1" applyAlignment="1">
      <alignment horizontal="center" vertical="center" wrapText="1"/>
    </xf>
    <xf numFmtId="0" fontId="0" fillId="0" borderId="31" xfId="0" applyBorder="1" applyAlignment="1">
      <alignment horizontal="center" vertical="center" wrapText="1"/>
    </xf>
    <xf numFmtId="0" fontId="17" fillId="9" borderId="1" xfId="0" applyFont="1" applyFill="1" applyBorder="1" applyAlignment="1"/>
    <xf numFmtId="168" fontId="0" fillId="0" borderId="31" xfId="2" applyNumberFormat="1" applyFont="1" applyBorder="1" applyAlignment="1">
      <alignment horizontal="center" vertical="center" wrapText="1"/>
    </xf>
    <xf numFmtId="0" fontId="0" fillId="0" borderId="8" xfId="0" applyBorder="1" applyAlignment="1">
      <alignment horizontal="center" vertical="center" wrapText="1"/>
    </xf>
    <xf numFmtId="0" fontId="0" fillId="9" borderId="9" xfId="0" applyFill="1" applyBorder="1"/>
    <xf numFmtId="0" fontId="0" fillId="9" borderId="31" xfId="0" applyFill="1" applyBorder="1"/>
    <xf numFmtId="0" fontId="0" fillId="9" borderId="10" xfId="0" applyFill="1" applyBorder="1"/>
    <xf numFmtId="0" fontId="0" fillId="9" borderId="10" xfId="0" applyFill="1" applyBorder="1" applyAlignment="1">
      <alignment horizontal="center"/>
    </xf>
    <xf numFmtId="0" fontId="0" fillId="0" borderId="52" xfId="0" applyBorder="1" applyAlignment="1">
      <alignment horizontal="center" vertical="center"/>
    </xf>
    <xf numFmtId="0" fontId="4" fillId="0" borderId="50" xfId="0" applyFont="1" applyBorder="1" applyAlignment="1">
      <alignment horizontal="center" vertical="center"/>
    </xf>
    <xf numFmtId="3" fontId="0" fillId="0" borderId="50" xfId="0" applyNumberFormat="1" applyBorder="1" applyAlignment="1">
      <alignment horizontal="center" vertical="center"/>
    </xf>
    <xf numFmtId="164" fontId="0" fillId="0" borderId="63" xfId="0" applyNumberFormat="1" applyBorder="1" applyAlignment="1">
      <alignment horizontal="center" vertical="center"/>
    </xf>
    <xf numFmtId="164" fontId="0" fillId="0" borderId="28" xfId="0" applyNumberFormat="1" applyBorder="1" applyAlignment="1">
      <alignment horizontal="center" vertical="center"/>
    </xf>
    <xf numFmtId="3" fontId="0" fillId="0" borderId="24" xfId="0" applyNumberFormat="1" applyBorder="1" applyAlignment="1">
      <alignment horizontal="center" vertical="center"/>
    </xf>
    <xf numFmtId="164" fontId="0" fillId="0" borderId="57" xfId="0" applyNumberFormat="1" applyBorder="1" applyAlignment="1">
      <alignment horizontal="center" vertical="center"/>
    </xf>
    <xf numFmtId="0" fontId="0" fillId="0" borderId="19" xfId="0" applyBorder="1" applyAlignment="1">
      <alignment horizontal="center" vertical="center"/>
    </xf>
    <xf numFmtId="9" fontId="18" fillId="0" borderId="24" xfId="1" applyFont="1" applyBorder="1" applyAlignment="1">
      <alignment horizontal="center" vertical="center"/>
    </xf>
    <xf numFmtId="9" fontId="18" fillId="0" borderId="63" xfId="1" applyFont="1" applyBorder="1" applyAlignment="1">
      <alignment horizontal="center" vertical="center"/>
    </xf>
    <xf numFmtId="9" fontId="18" fillId="0" borderId="57" xfId="1" applyFont="1" applyBorder="1" applyAlignment="1">
      <alignment horizontal="center" vertical="center"/>
    </xf>
    <xf numFmtId="3" fontId="0" fillId="13" borderId="50" xfId="0" applyNumberFormat="1" applyFill="1" applyBorder="1" applyAlignment="1">
      <alignment horizontal="center" vertical="center"/>
    </xf>
    <xf numFmtId="164" fontId="0" fillId="0" borderId="18" xfId="0" applyNumberFormat="1" applyBorder="1" applyAlignment="1">
      <alignment horizontal="center" vertical="center"/>
    </xf>
    <xf numFmtId="3" fontId="0" fillId="0" borderId="37" xfId="0" applyNumberFormat="1" applyBorder="1" applyAlignment="1">
      <alignment horizontal="center" vertical="center"/>
    </xf>
    <xf numFmtId="3" fontId="0" fillId="0" borderId="37" xfId="0" applyNumberFormat="1" applyFont="1" applyFill="1" applyBorder="1" applyAlignment="1">
      <alignment horizontal="center" vertical="center"/>
    </xf>
    <xf numFmtId="44" fontId="0" fillId="0" borderId="28" xfId="0" applyNumberFormat="1" applyFont="1" applyFill="1" applyBorder="1" applyAlignment="1">
      <alignment horizontal="center" vertical="center"/>
    </xf>
    <xf numFmtId="44" fontId="0" fillId="0" borderId="18" xfId="0" applyNumberFormat="1" applyFont="1" applyFill="1" applyBorder="1" applyAlignment="1">
      <alignment horizontal="center" vertical="center"/>
    </xf>
    <xf numFmtId="3" fontId="0" fillId="0" borderId="50" xfId="0" applyNumberFormat="1" applyFont="1" applyFill="1" applyBorder="1" applyAlignment="1">
      <alignment horizontal="center" vertical="center"/>
    </xf>
    <xf numFmtId="3" fontId="0" fillId="0" borderId="37" xfId="0" applyNumberFormat="1" applyFill="1" applyBorder="1" applyAlignment="1">
      <alignment horizontal="center" vertical="center"/>
    </xf>
    <xf numFmtId="164" fontId="0" fillId="0" borderId="28" xfId="0" applyNumberFormat="1" applyFill="1" applyBorder="1" applyAlignment="1">
      <alignment horizontal="center" vertical="center"/>
    </xf>
    <xf numFmtId="164" fontId="0" fillId="0" borderId="18" xfId="0" applyNumberFormat="1" applyFill="1" applyBorder="1" applyAlignment="1">
      <alignment horizontal="center" vertical="center"/>
    </xf>
    <xf numFmtId="164" fontId="18" fillId="0" borderId="28" xfId="1" applyNumberFormat="1" applyFont="1" applyBorder="1" applyAlignment="1">
      <alignment horizontal="center" vertical="center"/>
    </xf>
    <xf numFmtId="164" fontId="18" fillId="0" borderId="18" xfId="1" applyNumberFormat="1" applyFont="1" applyBorder="1" applyAlignment="1">
      <alignment horizontal="center" vertical="center"/>
    </xf>
    <xf numFmtId="9" fontId="18" fillId="0" borderId="28" xfId="1" applyFont="1" applyBorder="1" applyAlignment="1">
      <alignment horizontal="center" vertical="center"/>
    </xf>
    <xf numFmtId="9" fontId="18" fillId="0" borderId="18" xfId="1" applyFont="1" applyBorder="1" applyAlignment="1">
      <alignment horizontal="center" vertical="center"/>
    </xf>
    <xf numFmtId="6" fontId="0" fillId="0" borderId="18" xfId="0" applyNumberFormat="1" applyFont="1" applyFill="1" applyBorder="1" applyAlignment="1">
      <alignment horizontal="center" vertical="center"/>
    </xf>
    <xf numFmtId="3" fontId="0" fillId="0" borderId="24" xfId="0" applyNumberFormat="1" applyFont="1" applyFill="1" applyBorder="1" applyAlignment="1">
      <alignment horizontal="center" vertical="center"/>
    </xf>
    <xf numFmtId="44" fontId="0" fillId="0" borderId="19" xfId="0" applyNumberFormat="1" applyFont="1" applyBorder="1" applyAlignment="1">
      <alignment horizontal="center" vertical="center"/>
    </xf>
    <xf numFmtId="3" fontId="0" fillId="0" borderId="78" xfId="0" applyNumberFormat="1" applyBorder="1" applyAlignment="1">
      <alignment horizontal="center" vertical="center"/>
    </xf>
    <xf numFmtId="3" fontId="0" fillId="0" borderId="78" xfId="0" applyNumberFormat="1" applyFill="1" applyBorder="1" applyAlignment="1">
      <alignment horizontal="center" vertical="center"/>
    </xf>
    <xf numFmtId="44" fontId="0" fillId="0" borderId="63" xfId="0" applyNumberFormat="1" applyFont="1" applyFill="1" applyBorder="1" applyAlignment="1">
      <alignment horizontal="center" vertical="center"/>
    </xf>
    <xf numFmtId="44" fontId="0" fillId="0" borderId="57" xfId="0" applyNumberFormat="1" applyFont="1" applyFill="1" applyBorder="1" applyAlignment="1">
      <alignment horizontal="center" vertical="center"/>
    </xf>
    <xf numFmtId="3" fontId="0" fillId="0" borderId="77" xfId="0" applyNumberFormat="1" applyFont="1" applyFill="1" applyBorder="1" applyAlignment="1">
      <alignment horizontal="center" vertical="center"/>
    </xf>
    <xf numFmtId="44" fontId="0" fillId="0" borderId="76" xfId="0" applyNumberFormat="1" applyFont="1" applyFill="1" applyBorder="1" applyAlignment="1">
      <alignment horizontal="center" vertical="center"/>
    </xf>
    <xf numFmtId="44" fontId="0" fillId="0" borderId="75" xfId="0" applyNumberFormat="1" applyFont="1" applyFill="1" applyBorder="1" applyAlignment="1">
      <alignment horizontal="center" vertical="center"/>
    </xf>
    <xf numFmtId="3" fontId="0" fillId="0" borderId="78" xfId="0" applyNumberFormat="1" applyFont="1" applyFill="1" applyBorder="1" applyAlignment="1">
      <alignment horizontal="center" vertical="center"/>
    </xf>
    <xf numFmtId="9" fontId="0" fillId="0" borderId="77" xfId="0" applyNumberFormat="1" applyBorder="1" applyAlignment="1">
      <alignment horizontal="center" vertical="center"/>
    </xf>
    <xf numFmtId="164" fontId="0" fillId="0" borderId="18" xfId="0" applyNumberFormat="1" applyBorder="1" applyAlignment="1">
      <alignment horizontal="center" vertical="center" wrapText="1"/>
    </xf>
    <xf numFmtId="0" fontId="0" fillId="0" borderId="34" xfId="0" applyBorder="1" applyAlignment="1">
      <alignment horizontal="center" vertical="center"/>
    </xf>
    <xf numFmtId="0" fontId="4" fillId="0" borderId="67" xfId="0" applyFont="1" applyBorder="1" applyAlignment="1">
      <alignment horizontal="center" vertical="center"/>
    </xf>
    <xf numFmtId="164" fontId="0" fillId="0" borderId="76" xfId="0" applyNumberFormat="1" applyBorder="1" applyAlignment="1">
      <alignment horizontal="center" vertical="center"/>
    </xf>
    <xf numFmtId="9" fontId="0" fillId="0" borderId="20" xfId="0" applyNumberFormat="1" applyBorder="1" applyAlignment="1">
      <alignment horizontal="center" vertical="center"/>
    </xf>
    <xf numFmtId="164" fontId="0" fillId="0" borderId="75" xfId="0" applyNumberFormat="1" applyBorder="1" applyAlignment="1">
      <alignment horizontal="center" vertical="center"/>
    </xf>
    <xf numFmtId="0" fontId="0" fillId="0" borderId="0" xfId="0" applyAlignment="1">
      <alignment horizontal="center" vertical="center"/>
    </xf>
    <xf numFmtId="0" fontId="4" fillId="0" borderId="9" xfId="0" applyFont="1" applyBorder="1" applyAlignment="1">
      <alignment horizontal="center" vertical="center"/>
    </xf>
    <xf numFmtId="164" fontId="0" fillId="0" borderId="61" xfId="0" applyNumberFormat="1" applyBorder="1" applyAlignment="1">
      <alignment horizontal="center" vertical="center"/>
    </xf>
    <xf numFmtId="164" fontId="0" fillId="0" borderId="25" xfId="0" applyNumberFormat="1" applyBorder="1" applyAlignment="1">
      <alignment horizontal="center" vertical="center"/>
    </xf>
    <xf numFmtId="3" fontId="0" fillId="0" borderId="15" xfId="0" applyNumberFormat="1" applyFont="1" applyFill="1" applyBorder="1" applyAlignment="1">
      <alignment horizontal="center" vertical="center"/>
    </xf>
    <xf numFmtId="44" fontId="0" fillId="0" borderId="27" xfId="0" applyNumberFormat="1" applyFont="1" applyFill="1" applyBorder="1" applyAlignment="1">
      <alignment horizontal="center" vertical="center"/>
    </xf>
    <xf numFmtId="44" fontId="0" fillId="0" borderId="16" xfId="0" applyNumberFormat="1" applyFont="1" applyFill="1" applyBorder="1" applyAlignment="1">
      <alignment horizontal="center" vertical="center"/>
    </xf>
    <xf numFmtId="9" fontId="18" fillId="0" borderId="15" xfId="1" applyFont="1" applyBorder="1" applyAlignment="1">
      <alignment horizontal="center" vertical="center"/>
    </xf>
    <xf numFmtId="9" fontId="18" fillId="0" borderId="27" xfId="1" applyFont="1" applyBorder="1" applyAlignment="1">
      <alignment horizontal="center" vertical="center"/>
    </xf>
    <xf numFmtId="9" fontId="18" fillId="0" borderId="16" xfId="1" applyFont="1" applyBorder="1" applyAlignment="1">
      <alignment horizontal="center" vertical="center"/>
    </xf>
    <xf numFmtId="9" fontId="18" fillId="0" borderId="37" xfId="1" applyFont="1" applyBorder="1" applyAlignment="1">
      <alignment horizontal="center" vertical="center"/>
    </xf>
    <xf numFmtId="9" fontId="18" fillId="0" borderId="77" xfId="1" applyFont="1" applyFill="1" applyBorder="1" applyAlignment="1">
      <alignment horizontal="center" vertical="center"/>
    </xf>
    <xf numFmtId="9" fontId="18" fillId="0" borderId="76" xfId="1" applyFont="1" applyFill="1" applyBorder="1" applyAlignment="1">
      <alignment horizontal="center" vertical="center"/>
    </xf>
    <xf numFmtId="9" fontId="18" fillId="0" borderId="75" xfId="1" applyFont="1" applyFill="1" applyBorder="1" applyAlignment="1">
      <alignment horizontal="center" vertical="center"/>
    </xf>
    <xf numFmtId="0" fontId="0" fillId="0" borderId="24" xfId="0" applyFont="1" applyBorder="1" applyAlignment="1">
      <alignment horizontal="center" vertical="center"/>
    </xf>
    <xf numFmtId="164" fontId="0" fillId="0" borderId="6" xfId="0" applyNumberFormat="1" applyFill="1" applyBorder="1"/>
    <xf numFmtId="164" fontId="0" fillId="0" borderId="70" xfId="0" applyNumberFormat="1" applyFill="1" applyBorder="1"/>
    <xf numFmtId="164" fontId="0" fillId="0" borderId="7" xfId="0" applyNumberFormat="1" applyFill="1" applyBorder="1"/>
    <xf numFmtId="164" fontId="1" fillId="0" borderId="81" xfId="0" applyNumberFormat="1" applyFont="1" applyFill="1" applyBorder="1"/>
    <xf numFmtId="164" fontId="1" fillId="0" borderId="80" xfId="0" applyNumberFormat="1" applyFont="1" applyBorder="1"/>
    <xf numFmtId="170" fontId="0" fillId="0" borderId="58" xfId="0" applyNumberFormat="1" applyBorder="1" applyAlignment="1">
      <alignment horizontal="center" vertical="center" wrapText="1"/>
    </xf>
    <xf numFmtId="170" fontId="0" fillId="0" borderId="54" xfId="0" applyNumberFormat="1" applyBorder="1" applyAlignment="1">
      <alignment horizontal="center" vertical="center" wrapText="1"/>
    </xf>
    <xf numFmtId="170" fontId="0" fillId="0" borderId="46" xfId="0" applyNumberFormat="1" applyBorder="1" applyAlignment="1">
      <alignment horizontal="center" vertical="center" wrapText="1"/>
    </xf>
    <xf numFmtId="170" fontId="0" fillId="0" borderId="55" xfId="0" applyNumberFormat="1" applyBorder="1" applyAlignment="1">
      <alignment horizontal="center" vertical="center" wrapText="1"/>
    </xf>
    <xf numFmtId="0" fontId="0" fillId="0" borderId="27" xfId="0" applyFill="1" applyBorder="1" applyAlignment="1">
      <alignment horizontal="center" vertical="center" wrapText="1"/>
    </xf>
    <xf numFmtId="0" fontId="1" fillId="11" borderId="36" xfId="0" applyFont="1" applyFill="1" applyBorder="1" applyAlignment="1">
      <alignment horizontal="center" vertical="center" wrapText="1"/>
    </xf>
    <xf numFmtId="0" fontId="1" fillId="11" borderId="27" xfId="0" applyFont="1" applyFill="1" applyBorder="1" applyAlignment="1">
      <alignment horizontal="center" vertical="center" wrapText="1"/>
    </xf>
    <xf numFmtId="0" fontId="1" fillId="11" borderId="16" xfId="0" applyFont="1" applyFill="1" applyBorder="1" applyAlignment="1">
      <alignment horizontal="center" vertical="center" wrapText="1"/>
    </xf>
    <xf numFmtId="0" fontId="1" fillId="11" borderId="52" xfId="0" applyFont="1" applyFill="1" applyBorder="1" applyAlignment="1">
      <alignment horizontal="center" vertical="center" wrapText="1"/>
    </xf>
    <xf numFmtId="0" fontId="1" fillId="11" borderId="28" xfId="0" applyFont="1" applyFill="1" applyBorder="1" applyAlignment="1">
      <alignment horizontal="center" vertical="center" wrapText="1"/>
    </xf>
    <xf numFmtId="0" fontId="1" fillId="11" borderId="18" xfId="0" applyFont="1" applyFill="1" applyBorder="1" applyAlignment="1">
      <alignment horizontal="center" vertical="center" wrapText="1"/>
    </xf>
    <xf numFmtId="0" fontId="0" fillId="0" borderId="0" xfId="0" applyAlignment="1">
      <alignment horizontal="right"/>
    </xf>
    <xf numFmtId="0" fontId="0" fillId="0" borderId="17" xfId="0" applyFill="1" applyBorder="1" applyAlignment="1">
      <alignment horizontal="center" vertical="center" wrapText="1"/>
    </xf>
    <xf numFmtId="165" fontId="0" fillId="0" borderId="27" xfId="0" applyNumberFormat="1" applyBorder="1" applyAlignment="1">
      <alignment horizontal="center" vertical="center" wrapText="1"/>
    </xf>
    <xf numFmtId="3" fontId="0" fillId="0" borderId="16" xfId="0" applyNumberFormat="1" applyBorder="1" applyAlignment="1">
      <alignment horizontal="center" vertical="center" wrapText="1"/>
    </xf>
    <xf numFmtId="0" fontId="0" fillId="0" borderId="23" xfId="0" applyNumberFormat="1" applyBorder="1" applyAlignment="1">
      <alignment horizontal="center" vertical="center"/>
    </xf>
    <xf numFmtId="166" fontId="0" fillId="0" borderId="16" xfId="0" applyNumberFormat="1" applyBorder="1" applyAlignment="1">
      <alignment horizontal="center" vertical="center"/>
    </xf>
    <xf numFmtId="166" fontId="0" fillId="0" borderId="28" xfId="0" applyNumberFormat="1" applyBorder="1" applyAlignment="1">
      <alignment horizontal="center" vertical="center" wrapText="1"/>
    </xf>
    <xf numFmtId="9" fontId="0" fillId="0" borderId="16" xfId="1" applyFont="1" applyBorder="1" applyAlignment="1">
      <alignment horizontal="center" vertical="center" wrapText="1"/>
    </xf>
    <xf numFmtId="3" fontId="0" fillId="0" borderId="15" xfId="0" applyNumberFormat="1" applyBorder="1" applyAlignment="1">
      <alignment horizontal="center" vertical="center"/>
    </xf>
    <xf numFmtId="3" fontId="0" fillId="0" borderId="27" xfId="0" applyNumberFormat="1" applyBorder="1" applyAlignment="1">
      <alignment horizontal="center" vertical="center"/>
    </xf>
    <xf numFmtId="165" fontId="0" fillId="0" borderId="15" xfId="0" applyNumberFormat="1" applyBorder="1" applyAlignment="1">
      <alignment horizontal="center" vertical="center"/>
    </xf>
    <xf numFmtId="165" fontId="0" fillId="0" borderId="27" xfId="0" applyNumberFormat="1" applyBorder="1" applyAlignment="1">
      <alignment horizontal="center" vertical="center"/>
    </xf>
    <xf numFmtId="2" fontId="0" fillId="0" borderId="15" xfId="0" applyNumberFormat="1" applyBorder="1" applyAlignment="1">
      <alignment horizontal="center" vertical="center"/>
    </xf>
    <xf numFmtId="2" fontId="0" fillId="0" borderId="27" xfId="0" applyNumberFormat="1" applyBorder="1" applyAlignment="1">
      <alignment horizontal="center" vertical="center"/>
    </xf>
    <xf numFmtId="165" fontId="0" fillId="0" borderId="16" xfId="0" applyNumberFormat="1" applyBorder="1" applyAlignment="1">
      <alignment horizontal="center" vertical="center"/>
    </xf>
    <xf numFmtId="0" fontId="0" fillId="0" borderId="58" xfId="0" applyBorder="1" applyAlignment="1">
      <alignment wrapText="1"/>
    </xf>
    <xf numFmtId="3" fontId="0" fillId="0" borderId="18" xfId="0" applyNumberFormat="1" applyBorder="1" applyAlignment="1">
      <alignment horizontal="center" vertical="center" wrapText="1"/>
    </xf>
    <xf numFmtId="0" fontId="0" fillId="0" borderId="50" xfId="0" applyNumberFormat="1" applyBorder="1" applyAlignment="1">
      <alignment horizontal="center" vertical="center"/>
    </xf>
    <xf numFmtId="166" fontId="0" fillId="0" borderId="18" xfId="0" applyNumberFormat="1" applyBorder="1" applyAlignment="1">
      <alignment horizontal="center" vertical="center"/>
    </xf>
    <xf numFmtId="169" fontId="0" fillId="0" borderId="38" xfId="0" applyNumberFormat="1" applyBorder="1" applyAlignment="1">
      <alignment horizontal="center" vertical="center" wrapText="1"/>
    </xf>
    <xf numFmtId="9" fontId="0" fillId="0" borderId="18" xfId="1" applyFont="1" applyBorder="1" applyAlignment="1">
      <alignment horizontal="center" vertical="center" wrapText="1"/>
    </xf>
    <xf numFmtId="3" fontId="0" fillId="0" borderId="28" xfId="0" applyNumberFormat="1" applyBorder="1" applyAlignment="1">
      <alignment horizontal="center" vertical="center"/>
    </xf>
    <xf numFmtId="165" fontId="0" fillId="0" borderId="37" xfId="0" applyNumberFormat="1" applyBorder="1" applyAlignment="1">
      <alignment horizontal="center" vertical="center"/>
    </xf>
    <xf numFmtId="2" fontId="0" fillId="0" borderId="37" xfId="0" applyNumberFormat="1" applyBorder="1" applyAlignment="1">
      <alignment horizontal="center" vertical="center"/>
    </xf>
    <xf numFmtId="165" fontId="0" fillId="0" borderId="18" xfId="0" applyNumberFormat="1" applyBorder="1" applyAlignment="1">
      <alignment horizontal="center" vertical="center"/>
    </xf>
    <xf numFmtId="0" fontId="0" fillId="0" borderId="54" xfId="0" applyBorder="1" applyAlignment="1">
      <alignment wrapText="1"/>
    </xf>
    <xf numFmtId="166" fontId="0" fillId="0" borderId="18" xfId="0" applyNumberFormat="1" applyBorder="1" applyAlignment="1">
      <alignment horizontal="center" vertical="center" wrapText="1"/>
    </xf>
    <xf numFmtId="165" fontId="0" fillId="9" borderId="28" xfId="0" applyNumberFormat="1" applyFill="1" applyBorder="1" applyAlignment="1">
      <alignment horizontal="center" vertical="center" wrapText="1"/>
    </xf>
    <xf numFmtId="3" fontId="0" fillId="9" borderId="18" xfId="0" applyNumberFormat="1" applyFill="1" applyBorder="1" applyAlignment="1">
      <alignment horizontal="center" vertical="center" wrapText="1"/>
    </xf>
    <xf numFmtId="0" fontId="0" fillId="9" borderId="50" xfId="0" applyFill="1" applyBorder="1" applyAlignment="1">
      <alignment horizontal="center" vertical="center" wrapText="1"/>
    </xf>
    <xf numFmtId="166" fontId="0" fillId="9" borderId="18" xfId="0" applyNumberFormat="1" applyFill="1" applyBorder="1" applyAlignment="1">
      <alignment horizontal="center" vertical="center" wrapText="1"/>
    </xf>
    <xf numFmtId="166" fontId="0" fillId="9" borderId="28" xfId="0" applyNumberFormat="1" applyFill="1" applyBorder="1" applyAlignment="1">
      <alignment horizontal="center" vertical="center" wrapText="1"/>
    </xf>
    <xf numFmtId="0" fontId="0" fillId="9" borderId="38" xfId="0" applyFill="1" applyBorder="1" applyAlignment="1">
      <alignment horizontal="center" vertical="center" wrapText="1"/>
    </xf>
    <xf numFmtId="3" fontId="0" fillId="9" borderId="37" xfId="0" applyNumberFormat="1" applyFill="1" applyBorder="1" applyAlignment="1">
      <alignment horizontal="center" vertical="center" wrapText="1"/>
    </xf>
    <xf numFmtId="3" fontId="0" fillId="9" borderId="28" xfId="0" applyNumberFormat="1" applyFill="1" applyBorder="1" applyAlignment="1">
      <alignment horizontal="center" vertical="center" wrapText="1"/>
    </xf>
    <xf numFmtId="165" fontId="0" fillId="9" borderId="37" xfId="0" applyNumberFormat="1" applyFill="1" applyBorder="1" applyAlignment="1">
      <alignment horizontal="center" vertical="center" wrapText="1"/>
    </xf>
    <xf numFmtId="165" fontId="0" fillId="9" borderId="18" xfId="0" applyNumberFormat="1" applyFill="1" applyBorder="1" applyAlignment="1">
      <alignment horizontal="center" vertical="center" wrapText="1"/>
    </xf>
    <xf numFmtId="0" fontId="0" fillId="9" borderId="54" xfId="0" applyFill="1" applyBorder="1" applyAlignment="1">
      <alignment horizontal="center" vertical="center" wrapText="1"/>
    </xf>
    <xf numFmtId="0" fontId="21" fillId="0" borderId="38" xfId="2" applyNumberFormat="1" applyFont="1" applyFill="1" applyBorder="1" applyAlignment="1">
      <alignment horizontal="center" vertical="center"/>
    </xf>
    <xf numFmtId="0" fontId="21" fillId="0" borderId="18" xfId="2" applyNumberFormat="1" applyFont="1" applyFill="1" applyBorder="1" applyAlignment="1">
      <alignment horizontal="center" vertical="center"/>
    </xf>
    <xf numFmtId="10" fontId="0" fillId="0" borderId="28" xfId="1" applyNumberFormat="1" applyFont="1" applyBorder="1" applyAlignment="1">
      <alignment horizontal="center" vertical="center"/>
    </xf>
    <xf numFmtId="0" fontId="0" fillId="0" borderId="54" xfId="0" quotePrefix="1" applyBorder="1" applyAlignment="1">
      <alignment wrapText="1"/>
    </xf>
    <xf numFmtId="166" fontId="0" fillId="0" borderId="28" xfId="0" applyNumberFormat="1" applyBorder="1" applyAlignment="1">
      <alignment horizontal="center" vertical="center"/>
    </xf>
    <xf numFmtId="2" fontId="0" fillId="0" borderId="37" xfId="0" applyNumberFormat="1" applyFill="1" applyBorder="1" applyAlignment="1">
      <alignment horizontal="center" vertical="center"/>
    </xf>
    <xf numFmtId="2" fontId="0" fillId="0" borderId="28" xfId="0" applyNumberFormat="1" applyFill="1" applyBorder="1" applyAlignment="1">
      <alignment horizontal="center" vertical="center"/>
    </xf>
    <xf numFmtId="165" fontId="0" fillId="0" borderId="28" xfId="0" applyNumberFormat="1" applyFill="1" applyBorder="1" applyAlignment="1">
      <alignment horizontal="center" vertical="center"/>
    </xf>
    <xf numFmtId="165" fontId="0" fillId="0" borderId="18" xfId="0" applyNumberFormat="1" applyFill="1" applyBorder="1" applyAlignment="1">
      <alignment horizontal="center" vertical="center"/>
    </xf>
    <xf numFmtId="0" fontId="0" fillId="0" borderId="54" xfId="0" applyFill="1" applyBorder="1" applyAlignment="1">
      <alignment wrapText="1"/>
    </xf>
    <xf numFmtId="0" fontId="0" fillId="15" borderId="28" xfId="0" applyFill="1" applyBorder="1" applyAlignment="1">
      <alignment horizontal="center" vertical="center" wrapText="1"/>
    </xf>
    <xf numFmtId="165" fontId="0" fillId="15" borderId="28" xfId="0" applyNumberFormat="1" applyFill="1" applyBorder="1" applyAlignment="1">
      <alignment horizontal="center" vertical="center" wrapText="1"/>
    </xf>
    <xf numFmtId="3" fontId="0" fillId="15" borderId="18" xfId="0" applyNumberFormat="1" applyFill="1" applyBorder="1" applyAlignment="1">
      <alignment horizontal="center" vertical="center" wrapText="1"/>
    </xf>
    <xf numFmtId="0" fontId="0" fillId="15" borderId="50" xfId="0" applyFill="1" applyBorder="1" applyAlignment="1">
      <alignment horizontal="center" vertical="center" wrapText="1"/>
    </xf>
    <xf numFmtId="0" fontId="0" fillId="15" borderId="18" xfId="0" applyFill="1" applyBorder="1" applyAlignment="1">
      <alignment horizontal="center" vertical="center" wrapText="1"/>
    </xf>
    <xf numFmtId="0" fontId="0" fillId="15" borderId="37" xfId="0" applyFill="1" applyBorder="1" applyAlignment="1">
      <alignment horizontal="center" vertical="center" wrapText="1"/>
    </xf>
    <xf numFmtId="166" fontId="0" fillId="15" borderId="37" xfId="0" applyNumberFormat="1" applyFill="1" applyBorder="1" applyAlignment="1">
      <alignment horizontal="center" vertical="center" wrapText="1"/>
    </xf>
    <xf numFmtId="166" fontId="0" fillId="15" borderId="18" xfId="0" applyNumberFormat="1" applyFill="1" applyBorder="1" applyAlignment="1">
      <alignment horizontal="center" vertical="center" wrapText="1"/>
    </xf>
    <xf numFmtId="166" fontId="0" fillId="15" borderId="19" xfId="0" applyNumberFormat="1" applyFill="1" applyBorder="1" applyAlignment="1">
      <alignment horizontal="center" vertical="center" wrapText="1"/>
    </xf>
    <xf numFmtId="166" fontId="0" fillId="15" borderId="28" xfId="0" applyNumberFormat="1" applyFill="1" applyBorder="1" applyAlignment="1">
      <alignment horizontal="center" vertical="center" wrapText="1"/>
    </xf>
    <xf numFmtId="0" fontId="0" fillId="15" borderId="19" xfId="0" applyFill="1" applyBorder="1" applyAlignment="1">
      <alignment horizontal="center" vertical="center" wrapText="1"/>
    </xf>
    <xf numFmtId="0" fontId="0" fillId="15" borderId="38" xfId="0" applyFill="1" applyBorder="1" applyAlignment="1">
      <alignment horizontal="center" vertical="center" wrapText="1"/>
    </xf>
    <xf numFmtId="9" fontId="0" fillId="15" borderId="18" xfId="1" applyFont="1" applyFill="1" applyBorder="1" applyAlignment="1">
      <alignment horizontal="center" vertical="center" wrapText="1"/>
    </xf>
    <xf numFmtId="3" fontId="0" fillId="15" borderId="37" xfId="0" applyNumberFormat="1" applyFill="1" applyBorder="1" applyAlignment="1">
      <alignment horizontal="center" vertical="center"/>
    </xf>
    <xf numFmtId="3" fontId="0" fillId="15" borderId="28" xfId="0" applyNumberFormat="1" applyFill="1" applyBorder="1" applyAlignment="1">
      <alignment horizontal="center" vertical="center"/>
    </xf>
    <xf numFmtId="0" fontId="0" fillId="15" borderId="18" xfId="0" applyFill="1" applyBorder="1" applyAlignment="1">
      <alignment horizontal="center" vertical="center"/>
    </xf>
    <xf numFmtId="165" fontId="0" fillId="15" borderId="37" xfId="0" applyNumberFormat="1" applyFill="1" applyBorder="1" applyAlignment="1">
      <alignment horizontal="center" vertical="center"/>
    </xf>
    <xf numFmtId="165" fontId="0" fillId="15" borderId="28" xfId="0" applyNumberFormat="1" applyFill="1" applyBorder="1" applyAlignment="1">
      <alignment horizontal="center" vertical="center"/>
    </xf>
    <xf numFmtId="165" fontId="0" fillId="15" borderId="18" xfId="0" applyNumberFormat="1" applyFill="1" applyBorder="1" applyAlignment="1">
      <alignment horizontal="center" vertical="center"/>
    </xf>
    <xf numFmtId="0" fontId="0" fillId="15" borderId="37" xfId="0" applyFill="1" applyBorder="1" applyAlignment="1">
      <alignment horizontal="center" vertical="center"/>
    </xf>
    <xf numFmtId="0" fontId="0" fillId="15" borderId="28" xfId="0" applyFill="1" applyBorder="1" applyAlignment="1">
      <alignment horizontal="center" vertical="center"/>
    </xf>
    <xf numFmtId="3" fontId="0" fillId="15" borderId="18" xfId="0" applyNumberFormat="1" applyFill="1" applyBorder="1" applyAlignment="1">
      <alignment horizontal="center" vertical="center"/>
    </xf>
    <xf numFmtId="2" fontId="0" fillId="15" borderId="37" xfId="0" applyNumberFormat="1" applyFill="1" applyBorder="1" applyAlignment="1">
      <alignment horizontal="center" vertical="center"/>
    </xf>
    <xf numFmtId="2" fontId="0" fillId="15" borderId="28" xfId="0" applyNumberFormat="1" applyFill="1" applyBorder="1" applyAlignment="1">
      <alignment horizontal="center" vertical="center"/>
    </xf>
    <xf numFmtId="0" fontId="0" fillId="15" borderId="54" xfId="0" applyFill="1" applyBorder="1" applyAlignment="1">
      <alignment wrapText="1"/>
    </xf>
    <xf numFmtId="0" fontId="0" fillId="15" borderId="37" xfId="0" applyFill="1" applyBorder="1" applyAlignment="1">
      <alignment horizontal="center"/>
    </xf>
    <xf numFmtId="0" fontId="0" fillId="15" borderId="28" xfId="0" applyFill="1" applyBorder="1" applyAlignment="1">
      <alignment horizontal="center"/>
    </xf>
    <xf numFmtId="0" fontId="0" fillId="15" borderId="18" xfId="0" applyFill="1" applyBorder="1" applyAlignment="1">
      <alignment horizontal="center"/>
    </xf>
    <xf numFmtId="0" fontId="0" fillId="15" borderId="54" xfId="0" applyFill="1" applyBorder="1" applyAlignment="1">
      <alignment horizontal="center"/>
    </xf>
    <xf numFmtId="165" fontId="0" fillId="9" borderId="29" xfId="0" applyNumberFormat="1" applyFill="1" applyBorder="1" applyAlignment="1">
      <alignment horizontal="center" vertical="center" wrapText="1"/>
    </xf>
    <xf numFmtId="3" fontId="0" fillId="9" borderId="21" xfId="0" applyNumberFormat="1" applyFill="1" applyBorder="1" applyAlignment="1">
      <alignment horizontal="center" vertical="center" wrapText="1"/>
    </xf>
    <xf numFmtId="0" fontId="0" fillId="9" borderId="30" xfId="0" applyFill="1" applyBorder="1" applyAlignment="1">
      <alignment horizontal="center" vertical="center" wrapText="1"/>
    </xf>
    <xf numFmtId="3" fontId="0" fillId="9" borderId="20" xfId="0" applyNumberFormat="1" applyFill="1" applyBorder="1" applyAlignment="1">
      <alignment horizontal="center" vertical="center" wrapText="1"/>
    </xf>
    <xf numFmtId="3" fontId="0" fillId="9" borderId="29" xfId="0" applyNumberFormat="1" applyFill="1" applyBorder="1" applyAlignment="1">
      <alignment horizontal="center" vertical="center" wrapText="1"/>
    </xf>
    <xf numFmtId="165" fontId="0" fillId="9" borderId="20" xfId="0" applyNumberFormat="1" applyFill="1" applyBorder="1" applyAlignment="1">
      <alignment horizontal="center" vertical="center" wrapText="1"/>
    </xf>
    <xf numFmtId="165" fontId="0" fillId="9" borderId="21" xfId="0" applyNumberFormat="1" applyFill="1" applyBorder="1" applyAlignment="1">
      <alignment horizontal="center" vertical="center" wrapText="1"/>
    </xf>
    <xf numFmtId="0" fontId="0" fillId="9" borderId="64" xfId="0" applyFill="1" applyBorder="1" applyAlignment="1">
      <alignment horizontal="center" vertical="center" wrapText="1"/>
    </xf>
    <xf numFmtId="3" fontId="0" fillId="0" borderId="20" xfId="0" applyNumberFormat="1" applyBorder="1" applyAlignment="1">
      <alignment horizontal="center" vertical="center" wrapText="1"/>
    </xf>
    <xf numFmtId="3" fontId="0" fillId="0" borderId="21" xfId="0" applyNumberFormat="1" applyBorder="1" applyAlignment="1">
      <alignment horizontal="center" vertical="center" wrapText="1"/>
    </xf>
    <xf numFmtId="0" fontId="0" fillId="9" borderId="9" xfId="0" applyFill="1" applyBorder="1" applyAlignment="1">
      <alignment horizontal="center"/>
    </xf>
    <xf numFmtId="3" fontId="0" fillId="0" borderId="76" xfId="0" applyNumberFormat="1" applyBorder="1" applyAlignment="1">
      <alignment horizontal="center" vertical="center"/>
    </xf>
    <xf numFmtId="170" fontId="0" fillId="0" borderId="46" xfId="0" applyNumberFormat="1" applyBorder="1" applyAlignment="1">
      <alignment horizontal="center" wrapText="1"/>
    </xf>
    <xf numFmtId="0" fontId="0" fillId="0" borderId="75" xfId="0" applyNumberFormat="1" applyBorder="1" applyAlignment="1">
      <alignment horizontal="center" vertical="center"/>
    </xf>
    <xf numFmtId="166" fontId="0" fillId="0" borderId="75" xfId="0" applyNumberFormat="1" applyBorder="1" applyAlignment="1">
      <alignment horizontal="center" vertical="center"/>
    </xf>
    <xf numFmtId="166" fontId="0" fillId="0" borderId="76" xfId="0" applyNumberFormat="1" applyBorder="1" applyAlignment="1">
      <alignment horizontal="center" vertical="center" wrapText="1"/>
    </xf>
    <xf numFmtId="3" fontId="0" fillId="0" borderId="46" xfId="0" applyNumberFormat="1" applyBorder="1" applyAlignment="1">
      <alignment horizontal="center" wrapText="1"/>
    </xf>
    <xf numFmtId="0" fontId="0" fillId="0" borderId="63" xfId="0" applyNumberFormat="1" applyBorder="1" applyAlignment="1">
      <alignment horizontal="center" vertical="center" wrapText="1"/>
    </xf>
    <xf numFmtId="3" fontId="0" fillId="0" borderId="24" xfId="0" applyNumberFormat="1" applyFill="1" applyBorder="1" applyAlignment="1">
      <alignment horizontal="center" vertical="center"/>
    </xf>
    <xf numFmtId="164" fontId="0" fillId="0" borderId="63" xfId="0" applyNumberFormat="1" applyFill="1" applyBorder="1" applyAlignment="1">
      <alignment horizontal="center" vertical="center"/>
    </xf>
    <xf numFmtId="164" fontId="0" fillId="0" borderId="57" xfId="0" applyNumberFormat="1" applyFill="1" applyBorder="1" applyAlignment="1">
      <alignment horizontal="center" vertical="center"/>
    </xf>
    <xf numFmtId="9" fontId="18" fillId="0" borderId="24" xfId="1" applyFont="1" applyFill="1" applyBorder="1" applyAlignment="1">
      <alignment horizontal="center" vertical="center"/>
    </xf>
    <xf numFmtId="164" fontId="18" fillId="0" borderId="28" xfId="1" applyNumberFormat="1" applyFont="1" applyFill="1" applyBorder="1" applyAlignment="1">
      <alignment horizontal="center" vertical="center"/>
    </xf>
    <xf numFmtId="164" fontId="18" fillId="0" borderId="18" xfId="1" applyNumberFormat="1" applyFont="1" applyFill="1" applyBorder="1" applyAlignment="1">
      <alignment horizontal="center" vertical="center"/>
    </xf>
    <xf numFmtId="164" fontId="0" fillId="0" borderId="57" xfId="0" applyNumberFormat="1" applyFill="1" applyBorder="1"/>
    <xf numFmtId="0" fontId="0" fillId="0" borderId="19" xfId="0" applyFill="1" applyBorder="1" applyAlignment="1">
      <alignment horizontal="center" vertical="center"/>
    </xf>
    <xf numFmtId="3" fontId="0" fillId="0" borderId="50" xfId="0" applyNumberFormat="1" applyFill="1" applyBorder="1" applyAlignment="1">
      <alignment horizontal="center" vertical="center"/>
    </xf>
    <xf numFmtId="3" fontId="0" fillId="0" borderId="15" xfId="0" applyNumberFormat="1" applyFill="1" applyBorder="1"/>
    <xf numFmtId="3" fontId="0" fillId="0" borderId="27" xfId="0" applyNumberFormat="1" applyFill="1" applyBorder="1"/>
    <xf numFmtId="3" fontId="0" fillId="0" borderId="16" xfId="0" applyNumberFormat="1" applyFill="1" applyBorder="1"/>
    <xf numFmtId="9" fontId="0" fillId="0" borderId="37" xfId="0" applyNumberFormat="1" applyFill="1" applyBorder="1"/>
    <xf numFmtId="9" fontId="0" fillId="0" borderId="28" xfId="0" applyNumberFormat="1" applyFill="1" applyBorder="1"/>
    <xf numFmtId="9" fontId="0" fillId="0" borderId="18" xfId="0" applyNumberFormat="1" applyFill="1" applyBorder="1"/>
    <xf numFmtId="3" fontId="0" fillId="0" borderId="37" xfId="0" applyNumberFormat="1" applyFill="1" applyBorder="1"/>
    <xf numFmtId="3" fontId="0" fillId="0" borderId="28" xfId="0" applyNumberFormat="1" applyFill="1" applyBorder="1"/>
    <xf numFmtId="3" fontId="0" fillId="0" borderId="18" xfId="0" applyNumberFormat="1" applyFill="1" applyBorder="1"/>
    <xf numFmtId="9" fontId="0" fillId="0" borderId="20" xfId="0" applyNumberFormat="1" applyFill="1" applyBorder="1"/>
    <xf numFmtId="9" fontId="0" fillId="0" borderId="29" xfId="0" applyNumberFormat="1" applyFill="1" applyBorder="1"/>
    <xf numFmtId="9" fontId="0" fillId="0" borderId="21" xfId="0" applyNumberFormat="1" applyFill="1" applyBorder="1"/>
    <xf numFmtId="164" fontId="0" fillId="0" borderId="72" xfId="0" applyNumberFormat="1" applyFill="1" applyBorder="1"/>
    <xf numFmtId="3" fontId="0" fillId="0" borderId="17" xfId="0" applyNumberFormat="1" applyFill="1" applyBorder="1"/>
    <xf numFmtId="9" fontId="0" fillId="0" borderId="19" xfId="0" applyNumberFormat="1" applyFill="1" applyBorder="1"/>
    <xf numFmtId="3" fontId="0" fillId="0" borderId="19" xfId="0" applyNumberFormat="1" applyFill="1" applyBorder="1"/>
    <xf numFmtId="9" fontId="0" fillId="0" borderId="22" xfId="0" applyNumberFormat="1" applyFill="1" applyBorder="1"/>
    <xf numFmtId="0" fontId="0" fillId="0" borderId="15" xfId="0" applyFill="1" applyBorder="1" applyAlignment="1">
      <alignment horizontal="center" vertical="center" wrapText="1"/>
    </xf>
    <xf numFmtId="9" fontId="0" fillId="0" borderId="77" xfId="0" applyNumberFormat="1" applyFill="1" applyBorder="1" applyAlignment="1">
      <alignment horizontal="center" vertical="center"/>
    </xf>
    <xf numFmtId="9" fontId="0" fillId="0" borderId="20" xfId="0" applyNumberFormat="1" applyFill="1" applyBorder="1" applyAlignment="1">
      <alignment horizontal="center" vertical="center"/>
    </xf>
    <xf numFmtId="164" fontId="0" fillId="0" borderId="76" xfId="0" applyNumberFormat="1" applyFill="1" applyBorder="1" applyAlignment="1">
      <alignment horizontal="center" vertical="center"/>
    </xf>
    <xf numFmtId="164" fontId="0" fillId="0" borderId="75" xfId="0" applyNumberFormat="1" applyFill="1" applyBorder="1" applyAlignment="1">
      <alignment horizontal="center" vertical="center"/>
    </xf>
    <xf numFmtId="164" fontId="0" fillId="0" borderId="18" xfId="0" applyNumberFormat="1" applyFill="1" applyBorder="1" applyAlignment="1">
      <alignment horizontal="center" vertical="center" wrapText="1"/>
    </xf>
    <xf numFmtId="164" fontId="0" fillId="0" borderId="3" xfId="0" applyNumberFormat="1" applyFill="1" applyBorder="1"/>
    <xf numFmtId="164" fontId="0" fillId="0" borderId="39" xfId="0" applyNumberFormat="1" applyFill="1" applyBorder="1"/>
    <xf numFmtId="164" fontId="20" fillId="0" borderId="87" xfId="0" applyNumberFormat="1" applyFont="1" applyFill="1" applyBorder="1"/>
    <xf numFmtId="3" fontId="0" fillId="0" borderId="60" xfId="0" applyNumberFormat="1" applyFill="1" applyBorder="1" applyAlignment="1">
      <alignment horizontal="center" vertical="center"/>
    </xf>
    <xf numFmtId="164" fontId="0" fillId="0" borderId="61" xfId="0" applyNumberFormat="1" applyFill="1" applyBorder="1" applyAlignment="1">
      <alignment horizontal="center" vertical="center"/>
    </xf>
    <xf numFmtId="164" fontId="0" fillId="0" borderId="25" xfId="0" applyNumberFormat="1" applyFill="1" applyBorder="1" applyAlignment="1">
      <alignment horizontal="center" vertical="center"/>
    </xf>
    <xf numFmtId="3" fontId="0" fillId="0" borderId="60" xfId="0" applyNumberFormat="1" applyFill="1" applyBorder="1" applyAlignment="1">
      <alignment horizontal="center" vertical="center" wrapText="1"/>
    </xf>
    <xf numFmtId="3" fontId="0" fillId="0" borderId="61" xfId="0" applyNumberFormat="1" applyFill="1" applyBorder="1" applyAlignment="1">
      <alignment horizontal="center" vertical="center" wrapText="1"/>
    </xf>
    <xf numFmtId="3" fontId="0" fillId="0" borderId="65" xfId="0" applyNumberFormat="1" applyFill="1" applyBorder="1" applyAlignment="1">
      <alignment horizontal="center" vertical="center" wrapText="1"/>
    </xf>
    <xf numFmtId="3" fontId="0" fillId="0" borderId="25" xfId="0" applyNumberFormat="1" applyFill="1" applyBorder="1" applyAlignment="1">
      <alignment horizontal="center" vertical="center" wrapText="1"/>
    </xf>
    <xf numFmtId="3" fontId="0" fillId="0" borderId="58" xfId="0" applyNumberFormat="1" applyFill="1" applyBorder="1" applyAlignment="1">
      <alignment horizontal="center" vertical="center" wrapText="1"/>
    </xf>
    <xf numFmtId="170" fontId="0" fillId="0" borderId="58" xfId="0" applyNumberFormat="1" applyFill="1" applyBorder="1" applyAlignment="1">
      <alignment horizontal="center" vertical="center" wrapText="1"/>
    </xf>
    <xf numFmtId="3" fontId="0" fillId="0" borderId="54" xfId="0" applyNumberFormat="1" applyFill="1" applyBorder="1" applyAlignment="1">
      <alignment horizontal="center" vertical="center" wrapText="1"/>
    </xf>
    <xf numFmtId="170" fontId="0" fillId="0" borderId="54" xfId="0" applyNumberFormat="1" applyFill="1" applyBorder="1" applyAlignment="1">
      <alignment horizontal="center" vertical="center" wrapText="1"/>
    </xf>
    <xf numFmtId="3" fontId="0" fillId="0" borderId="46" xfId="0" applyNumberFormat="1" applyFill="1" applyBorder="1" applyAlignment="1">
      <alignment horizontal="center" vertical="center" wrapText="1"/>
    </xf>
    <xf numFmtId="170" fontId="0" fillId="0" borderId="46" xfId="0" applyNumberFormat="1" applyFill="1" applyBorder="1" applyAlignment="1">
      <alignment horizontal="center" vertical="center" wrapText="1"/>
    </xf>
    <xf numFmtId="164" fontId="0" fillId="0" borderId="0" xfId="0" applyNumberFormat="1"/>
    <xf numFmtId="0" fontId="0" fillId="9" borderId="11" xfId="0" applyFill="1" applyBorder="1" applyAlignment="1">
      <alignment horizontal="center" vertical="center" wrapText="1"/>
    </xf>
    <xf numFmtId="0" fontId="0" fillId="9" borderId="14" xfId="0" applyFill="1" applyBorder="1" applyAlignment="1">
      <alignment horizontal="center" vertical="center" wrapText="1"/>
    </xf>
    <xf numFmtId="0" fontId="0" fillId="9" borderId="12" xfId="0"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7" borderId="60" xfId="0" applyFont="1" applyFill="1" applyBorder="1" applyAlignment="1">
      <alignment horizontal="center" vertical="center"/>
    </xf>
    <xf numFmtId="0" fontId="8" fillId="7" borderId="25" xfId="0" applyFont="1" applyFill="1" applyBorder="1" applyAlignment="1">
      <alignment horizontal="center" vertical="center"/>
    </xf>
    <xf numFmtId="0" fontId="8" fillId="7" borderId="61" xfId="0" applyFont="1" applyFill="1" applyBorder="1" applyAlignment="1">
      <alignment horizontal="center" vertical="center"/>
    </xf>
    <xf numFmtId="0" fontId="8" fillId="7" borderId="60" xfId="0" applyFont="1" applyFill="1" applyBorder="1" applyAlignment="1">
      <alignment horizontal="center" vertical="center" wrapText="1"/>
    </xf>
    <xf numFmtId="0" fontId="8" fillId="7" borderId="61" xfId="0" applyFont="1" applyFill="1" applyBorder="1" applyAlignment="1">
      <alignment horizontal="center" vertical="center" wrapText="1"/>
    </xf>
    <xf numFmtId="0" fontId="8" fillId="7" borderId="25" xfId="0" applyFont="1" applyFill="1" applyBorder="1" applyAlignment="1">
      <alignment horizontal="center" vertical="center" wrapText="1"/>
    </xf>
    <xf numFmtId="0" fontId="8" fillId="7" borderId="65" xfId="0" applyFont="1" applyFill="1" applyBorder="1" applyAlignment="1">
      <alignment horizontal="center" vertical="center" wrapText="1"/>
    </xf>
    <xf numFmtId="0" fontId="8" fillId="7" borderId="65" xfId="0" applyFont="1" applyFill="1" applyBorder="1" applyAlignment="1">
      <alignment horizontal="center" vertical="center"/>
    </xf>
    <xf numFmtId="0" fontId="0" fillId="9" borderId="9" xfId="0" applyFill="1" applyBorder="1" applyAlignment="1">
      <alignment horizontal="center" vertical="center" wrapText="1"/>
    </xf>
    <xf numFmtId="0" fontId="0" fillId="9" borderId="1" xfId="0" applyFill="1" applyBorder="1" applyAlignment="1">
      <alignment horizontal="center" vertical="center" wrapText="1"/>
    </xf>
    <xf numFmtId="0" fontId="0" fillId="9" borderId="10" xfId="0" applyFill="1" applyBorder="1" applyAlignment="1">
      <alignment horizontal="center" vertical="center" wrapText="1"/>
    </xf>
    <xf numFmtId="0" fontId="1" fillId="11" borderId="11" xfId="0" applyFont="1" applyFill="1" applyBorder="1" applyAlignment="1">
      <alignment horizontal="center" vertical="center"/>
    </xf>
    <xf numFmtId="0" fontId="1" fillId="11" borderId="14" xfId="0" applyFont="1" applyFill="1" applyBorder="1" applyAlignment="1">
      <alignment horizontal="center" vertical="center"/>
    </xf>
    <xf numFmtId="0" fontId="1" fillId="11" borderId="12" xfId="0" applyFont="1" applyFill="1" applyBorder="1" applyAlignment="1">
      <alignment horizontal="center" vertical="center"/>
    </xf>
    <xf numFmtId="0" fontId="1" fillId="11" borderId="4" xfId="0" applyFont="1" applyFill="1" applyBorder="1" applyAlignment="1">
      <alignment horizontal="center" vertical="center"/>
    </xf>
    <xf numFmtId="0" fontId="0" fillId="0" borderId="13" xfId="0" applyBorder="1" applyAlignment="1">
      <alignment vertical="center"/>
    </xf>
    <xf numFmtId="0" fontId="0" fillId="0" borderId="5" xfId="0" applyBorder="1" applyAlignment="1">
      <alignment vertical="center"/>
    </xf>
    <xf numFmtId="0" fontId="1" fillId="5" borderId="11"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12" xfId="0" applyFont="1" applyFill="1" applyBorder="1" applyAlignment="1">
      <alignment horizontal="center" vertical="center" wrapText="1"/>
    </xf>
    <xf numFmtId="0" fontId="1" fillId="5" borderId="44" xfId="0" applyFont="1" applyFill="1" applyBorder="1" applyAlignment="1">
      <alignment horizontal="center" vertical="center" wrapText="1"/>
    </xf>
    <xf numFmtId="0" fontId="1" fillId="5" borderId="31" xfId="0" applyFont="1" applyFill="1" applyBorder="1" applyAlignment="1">
      <alignment horizontal="center" vertical="center" wrapText="1"/>
    </xf>
    <xf numFmtId="0" fontId="1" fillId="5" borderId="73" xfId="0" applyFont="1" applyFill="1" applyBorder="1" applyAlignment="1">
      <alignment horizontal="center" vertical="center" wrapText="1"/>
    </xf>
    <xf numFmtId="0" fontId="1" fillId="11" borderId="13" xfId="0" applyFont="1" applyFill="1" applyBorder="1" applyAlignment="1">
      <alignment horizontal="center" vertical="center"/>
    </xf>
    <xf numFmtId="0" fontId="1" fillId="11" borderId="5" xfId="0" applyFont="1" applyFill="1" applyBorder="1" applyAlignment="1">
      <alignment horizontal="center" vertical="center"/>
    </xf>
    <xf numFmtId="0" fontId="1" fillId="11" borderId="9" xfId="0" applyFont="1" applyFill="1" applyBorder="1" applyAlignment="1">
      <alignment horizontal="center" vertical="center"/>
    </xf>
    <xf numFmtId="0" fontId="1" fillId="11" borderId="1" xfId="0" applyFont="1" applyFill="1" applyBorder="1" applyAlignment="1">
      <alignment horizontal="center" vertical="center"/>
    </xf>
    <xf numFmtId="0" fontId="1" fillId="11" borderId="10" xfId="0" applyFont="1" applyFill="1" applyBorder="1" applyAlignment="1">
      <alignment horizontal="center" vertical="center"/>
    </xf>
    <xf numFmtId="0" fontId="1" fillId="11" borderId="4" xfId="0" applyFont="1" applyFill="1" applyBorder="1" applyAlignment="1">
      <alignment horizontal="center" vertical="center" wrapText="1"/>
    </xf>
    <xf numFmtId="0" fontId="1" fillId="11" borderId="13" xfId="0" applyFont="1" applyFill="1" applyBorder="1" applyAlignment="1">
      <alignment horizontal="center" vertical="center" wrapText="1"/>
    </xf>
    <xf numFmtId="0" fontId="1" fillId="11" borderId="9"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1" borderId="5" xfId="0" applyFont="1" applyFill="1" applyBorder="1" applyAlignment="1">
      <alignment horizontal="center" vertical="center" wrapText="1"/>
    </xf>
    <xf numFmtId="0" fontId="1" fillId="11" borderId="10" xfId="0" applyFont="1" applyFill="1" applyBorder="1" applyAlignment="1">
      <alignment horizontal="center" vertical="center" wrapText="1"/>
    </xf>
    <xf numFmtId="0" fontId="1" fillId="11" borderId="11" xfId="0" applyFont="1" applyFill="1" applyBorder="1" applyAlignment="1">
      <alignment horizontal="center" vertical="center" wrapText="1"/>
    </xf>
    <xf numFmtId="0" fontId="1" fillId="11" borderId="14" xfId="0" applyFont="1" applyFill="1" applyBorder="1" applyAlignment="1">
      <alignment horizontal="center" vertical="center" wrapText="1"/>
    </xf>
    <xf numFmtId="0" fontId="0" fillId="0" borderId="14" xfId="0" applyBorder="1" applyAlignment="1">
      <alignment horizontal="center" vertical="center" wrapText="1"/>
    </xf>
    <xf numFmtId="0" fontId="0" fillId="0" borderId="12" xfId="0" applyBorder="1" applyAlignment="1">
      <alignment horizontal="center" vertical="center" wrapText="1"/>
    </xf>
    <xf numFmtId="0" fontId="15" fillId="5" borderId="11" xfId="0" applyFont="1" applyFill="1" applyBorder="1" applyAlignment="1">
      <alignment horizontal="center" vertical="center" wrapText="1"/>
    </xf>
    <xf numFmtId="0" fontId="15" fillId="5" borderId="62" xfId="0" applyFont="1" applyFill="1" applyBorder="1" applyAlignment="1">
      <alignment horizontal="center" vertical="center" wrapText="1"/>
    </xf>
    <xf numFmtId="0" fontId="15" fillId="5" borderId="65" xfId="0" applyFont="1" applyFill="1" applyBorder="1" applyAlignment="1">
      <alignment horizontal="center" vertical="center" wrapText="1"/>
    </xf>
    <xf numFmtId="0" fontId="15" fillId="5" borderId="14" xfId="0" applyFont="1" applyFill="1" applyBorder="1" applyAlignment="1">
      <alignment horizontal="center" vertical="center" wrapText="1"/>
    </xf>
    <xf numFmtId="0" fontId="1" fillId="2" borderId="4"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7" xfId="0" applyFont="1" applyFill="1" applyBorder="1" applyAlignment="1">
      <alignment horizontal="center" vertical="center"/>
    </xf>
    <xf numFmtId="0" fontId="1" fillId="4" borderId="13"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0"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3" borderId="4"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5" borderId="11" xfId="0" applyFont="1" applyFill="1" applyBorder="1" applyAlignment="1">
      <alignment horizontal="center" vertical="center"/>
    </xf>
    <xf numFmtId="0" fontId="1" fillId="5" borderId="14" xfId="0" applyFont="1" applyFill="1" applyBorder="1" applyAlignment="1">
      <alignment horizontal="center" vertical="center"/>
    </xf>
    <xf numFmtId="0" fontId="1" fillId="5" borderId="12" xfId="0" applyFont="1" applyFill="1" applyBorder="1" applyAlignment="1">
      <alignment horizontal="center" vertical="center"/>
    </xf>
    <xf numFmtId="0" fontId="1" fillId="5" borderId="65" xfId="0" applyFont="1" applyFill="1" applyBorder="1" applyAlignment="1">
      <alignment horizontal="center" vertical="center" wrapText="1"/>
    </xf>
    <xf numFmtId="0" fontId="0" fillId="0" borderId="0" xfId="0" applyBorder="1" applyAlignment="1">
      <alignment horizontal="left" vertical="center" wrapText="1"/>
    </xf>
    <xf numFmtId="0" fontId="1" fillId="11" borderId="45" xfId="0" applyFont="1" applyFill="1" applyBorder="1" applyAlignment="1">
      <alignment horizontal="center" vertical="center" wrapText="1"/>
    </xf>
    <xf numFmtId="0" fontId="1" fillId="11" borderId="46" xfId="0" applyFont="1" applyFill="1" applyBorder="1" applyAlignment="1">
      <alignment horizontal="center" vertical="center" wrapText="1"/>
    </xf>
    <xf numFmtId="0" fontId="1" fillId="12" borderId="4" xfId="0" applyFont="1" applyFill="1" applyBorder="1" applyAlignment="1">
      <alignment horizontal="center" vertical="center"/>
    </xf>
    <xf numFmtId="0" fontId="1" fillId="12" borderId="13" xfId="0" applyFont="1" applyFill="1" applyBorder="1" applyAlignment="1">
      <alignment horizontal="center" vertical="center"/>
    </xf>
    <xf numFmtId="0" fontId="1" fillId="12" borderId="5" xfId="0" applyFont="1" applyFill="1" applyBorder="1" applyAlignment="1">
      <alignment horizontal="center" vertical="center"/>
    </xf>
    <xf numFmtId="0" fontId="1" fillId="12" borderId="6" xfId="0" applyFont="1" applyFill="1" applyBorder="1" applyAlignment="1">
      <alignment horizontal="center" vertical="center"/>
    </xf>
    <xf numFmtId="0" fontId="1" fillId="12" borderId="0" xfId="0" applyFont="1" applyFill="1" applyBorder="1" applyAlignment="1">
      <alignment horizontal="center" vertical="center"/>
    </xf>
    <xf numFmtId="0" fontId="1" fillId="12" borderId="7" xfId="0" applyFont="1" applyFill="1" applyBorder="1" applyAlignment="1">
      <alignment horizontal="center" vertical="center"/>
    </xf>
    <xf numFmtId="0" fontId="1" fillId="12" borderId="9" xfId="0" applyFont="1" applyFill="1" applyBorder="1" applyAlignment="1">
      <alignment horizontal="center" vertical="center"/>
    </xf>
    <xf numFmtId="0" fontId="1" fillId="12" borderId="1" xfId="0" applyFont="1" applyFill="1" applyBorder="1" applyAlignment="1">
      <alignment horizontal="center" vertical="center"/>
    </xf>
    <xf numFmtId="0" fontId="1" fillId="12" borderId="10" xfId="0" applyFont="1" applyFill="1" applyBorder="1" applyAlignment="1">
      <alignment horizontal="center" vertical="center"/>
    </xf>
    <xf numFmtId="0" fontId="1" fillId="11" borderId="12" xfId="0" applyFont="1" applyFill="1" applyBorder="1" applyAlignment="1">
      <alignment horizontal="center" vertical="center" wrapText="1"/>
    </xf>
    <xf numFmtId="0" fontId="8" fillId="8" borderId="60" xfId="0" applyFont="1" applyFill="1" applyBorder="1" applyAlignment="1">
      <alignment horizontal="center" vertical="center" wrapText="1"/>
    </xf>
    <xf numFmtId="0" fontId="0" fillId="0" borderId="61" xfId="0" applyBorder="1" applyAlignment="1">
      <alignment horizontal="center" vertical="center"/>
    </xf>
    <xf numFmtId="0" fontId="0" fillId="0" borderId="25" xfId="0" applyBorder="1" applyAlignment="1">
      <alignment horizontal="center" vertical="center"/>
    </xf>
    <xf numFmtId="0" fontId="0" fillId="0" borderId="61" xfId="0" applyBorder="1" applyAlignment="1">
      <alignment horizontal="center" vertical="center" wrapText="1"/>
    </xf>
    <xf numFmtId="0" fontId="0" fillId="0" borderId="25" xfId="0" applyBorder="1" applyAlignment="1">
      <alignment horizontal="center" vertical="center" wrapText="1"/>
    </xf>
    <xf numFmtId="0" fontId="6" fillId="0" borderId="11" xfId="0" applyFont="1" applyBorder="1" applyAlignment="1">
      <alignment horizontal="center" vertical="center"/>
    </xf>
    <xf numFmtId="0" fontId="6" fillId="0" borderId="14" xfId="0" applyFont="1" applyBorder="1" applyAlignment="1">
      <alignment horizontal="center" vertical="center"/>
    </xf>
    <xf numFmtId="0" fontId="6" fillId="0" borderId="12" xfId="0" applyFont="1" applyBorder="1" applyAlignment="1">
      <alignment horizontal="center" vertical="center"/>
    </xf>
    <xf numFmtId="0" fontId="1" fillId="8" borderId="11" xfId="0" applyFont="1" applyFill="1" applyBorder="1" applyAlignment="1">
      <alignment horizontal="center" vertical="center" wrapText="1"/>
    </xf>
    <xf numFmtId="0" fontId="1" fillId="8" borderId="14" xfId="0" applyFont="1" applyFill="1" applyBorder="1" applyAlignment="1">
      <alignment horizontal="center" vertical="center" wrapText="1"/>
    </xf>
    <xf numFmtId="0" fontId="1" fillId="8" borderId="12" xfId="0" applyFont="1" applyFill="1" applyBorder="1" applyAlignment="1">
      <alignment horizontal="center" vertical="center" wrapText="1"/>
    </xf>
    <xf numFmtId="0" fontId="6" fillId="0" borderId="11" xfId="0" applyFont="1" applyBorder="1" applyAlignment="1">
      <alignment horizontal="center"/>
    </xf>
    <xf numFmtId="0" fontId="6" fillId="0" borderId="14" xfId="0" applyFont="1" applyBorder="1" applyAlignment="1">
      <alignment horizontal="center"/>
    </xf>
    <xf numFmtId="0" fontId="6" fillId="0" borderId="12" xfId="0" applyFont="1" applyBorder="1" applyAlignment="1">
      <alignment horizontal="center"/>
    </xf>
    <xf numFmtId="0" fontId="1" fillId="0" borderId="11" xfId="0" applyFont="1" applyBorder="1" applyAlignment="1">
      <alignment horizontal="center"/>
    </xf>
    <xf numFmtId="0" fontId="1" fillId="0" borderId="14" xfId="0" applyFont="1" applyBorder="1" applyAlignment="1">
      <alignment horizontal="center"/>
    </xf>
    <xf numFmtId="0" fontId="1" fillId="0" borderId="11"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2" xfId="0" applyFont="1" applyBorder="1" applyAlignment="1">
      <alignment horizontal="center" vertical="center" wrapText="1"/>
    </xf>
    <xf numFmtId="16" fontId="1" fillId="0" borderId="11" xfId="0" applyNumberFormat="1" applyFont="1" applyBorder="1" applyAlignment="1">
      <alignment horizontal="center" vertical="center"/>
    </xf>
    <xf numFmtId="16" fontId="1" fillId="0" borderId="14" xfId="0" applyNumberFormat="1" applyFont="1" applyBorder="1" applyAlignment="1">
      <alignment horizontal="center" vertical="center"/>
    </xf>
    <xf numFmtId="16" fontId="1" fillId="0" borderId="12" xfId="0" applyNumberFormat="1" applyFont="1" applyBorder="1" applyAlignment="1">
      <alignment horizontal="center" vertical="center"/>
    </xf>
    <xf numFmtId="0" fontId="1" fillId="0" borderId="4"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1" xfId="0" applyFont="1" applyBorder="1" applyAlignment="1">
      <alignment horizontal="center" vertical="center"/>
    </xf>
    <xf numFmtId="0" fontId="1" fillId="0" borderId="14" xfId="0" applyFont="1" applyBorder="1" applyAlignment="1">
      <alignment horizontal="center" vertical="center"/>
    </xf>
    <xf numFmtId="0" fontId="1" fillId="0" borderId="12" xfId="0" applyFont="1" applyBorder="1" applyAlignment="1">
      <alignment horizontal="center" vertical="center"/>
    </xf>
    <xf numFmtId="0" fontId="1" fillId="0" borderId="11"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2" xfId="0" applyFont="1" applyBorder="1" applyAlignment="1">
      <alignment horizontal="center"/>
    </xf>
    <xf numFmtId="0" fontId="1" fillId="0" borderId="4"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 xfId="0" applyFont="1" applyBorder="1" applyAlignment="1">
      <alignment horizontal="center" vertical="center"/>
    </xf>
    <xf numFmtId="0" fontId="1" fillId="0" borderId="13"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xf>
    <xf numFmtId="0" fontId="1" fillId="0" borderId="13" xfId="0" applyFont="1" applyBorder="1" applyAlignment="1">
      <alignment horizontal="center"/>
    </xf>
    <xf numFmtId="0" fontId="1" fillId="0" borderId="5" xfId="0" applyFont="1" applyBorder="1" applyAlignment="1">
      <alignment horizontal="center"/>
    </xf>
    <xf numFmtId="0" fontId="1" fillId="0" borderId="5" xfId="0" applyFont="1" applyBorder="1" applyAlignment="1">
      <alignment horizontal="center" vertical="center" wrapText="1"/>
    </xf>
    <xf numFmtId="0" fontId="1" fillId="2" borderId="11"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2" xfId="0" applyFont="1" applyFill="1" applyBorder="1" applyAlignment="1">
      <alignment horizontal="center" vertical="center"/>
    </xf>
    <xf numFmtId="0" fontId="1" fillId="5" borderId="4" xfId="0" applyFont="1" applyFill="1" applyBorder="1" applyAlignment="1">
      <alignment horizontal="center" vertical="center" wrapText="1"/>
    </xf>
    <xf numFmtId="0" fontId="1" fillId="5" borderId="5"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2" borderId="9"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0"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6" xfId="0" applyFont="1" applyFill="1" applyBorder="1" applyAlignment="1">
      <alignment horizontal="center" vertical="center"/>
    </xf>
    <xf numFmtId="0" fontId="1" fillId="4" borderId="9" xfId="0" applyFont="1" applyFill="1" applyBorder="1" applyAlignment="1">
      <alignment horizontal="center" vertical="center"/>
    </xf>
    <xf numFmtId="0" fontId="1" fillId="11" borderId="11" xfId="0" applyFont="1" applyFill="1" applyBorder="1" applyAlignment="1">
      <alignment horizontal="center"/>
    </xf>
    <xf numFmtId="0" fontId="1" fillId="11" borderId="14" xfId="0" applyFont="1" applyFill="1" applyBorder="1" applyAlignment="1">
      <alignment horizontal="center"/>
    </xf>
    <xf numFmtId="0" fontId="1" fillId="5" borderId="13"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0" fillId="0" borderId="5" xfId="0" applyBorder="1" applyAlignment="1">
      <alignment horizontal="center" vertical="center" wrapText="1"/>
    </xf>
    <xf numFmtId="0" fontId="1" fillId="5" borderId="45" xfId="0" applyFont="1" applyFill="1" applyBorder="1" applyAlignment="1">
      <alignment horizontal="center" vertical="center" wrapText="1"/>
    </xf>
    <xf numFmtId="0" fontId="1" fillId="5" borderId="46" xfId="0" applyFont="1" applyFill="1" applyBorder="1" applyAlignment="1">
      <alignment horizontal="center" vertical="center" wrapText="1"/>
    </xf>
    <xf numFmtId="0" fontId="1" fillId="11" borderId="9" xfId="0" applyFont="1" applyFill="1" applyBorder="1" applyAlignment="1">
      <alignment horizontal="center"/>
    </xf>
    <xf numFmtId="0" fontId="1" fillId="11" borderId="1" xfId="0" applyFont="1" applyFill="1" applyBorder="1" applyAlignment="1">
      <alignment horizontal="center"/>
    </xf>
    <xf numFmtId="0" fontId="1" fillId="11" borderId="6" xfId="0" applyFont="1" applyFill="1" applyBorder="1" applyAlignment="1">
      <alignment horizontal="center" vertical="center" wrapText="1"/>
    </xf>
    <xf numFmtId="0" fontId="1" fillId="11" borderId="0" xfId="0" applyFont="1" applyFill="1" applyBorder="1" applyAlignment="1">
      <alignment horizontal="center" vertical="center" wrapText="1"/>
    </xf>
    <xf numFmtId="0" fontId="0" fillId="0" borderId="14" xfId="0" applyBorder="1" applyAlignment="1">
      <alignment horizontal="center" vertical="center"/>
    </xf>
    <xf numFmtId="0" fontId="0" fillId="0" borderId="12" xfId="0" applyBorder="1" applyAlignment="1">
      <alignment horizontal="center" vertical="center"/>
    </xf>
    <xf numFmtId="164" fontId="1" fillId="0" borderId="82" xfId="0" applyNumberFormat="1" applyFont="1" applyFill="1" applyBorder="1"/>
    <xf numFmtId="164" fontId="1" fillId="0" borderId="83" xfId="0" applyNumberFormat="1" applyFont="1" applyFill="1" applyBorder="1"/>
    <xf numFmtId="164" fontId="1" fillId="0" borderId="84" xfId="0" applyNumberFormat="1" applyFont="1" applyFill="1" applyBorder="1"/>
    <xf numFmtId="164" fontId="0" fillId="0" borderId="86" xfId="0" applyNumberFormat="1" applyFill="1" applyBorder="1"/>
    <xf numFmtId="0" fontId="1" fillId="0" borderId="11" xfId="0" applyFont="1" applyFill="1" applyBorder="1" applyAlignment="1">
      <alignment horizontal="center"/>
    </xf>
    <xf numFmtId="0" fontId="1" fillId="0" borderId="14" xfId="0" applyFont="1" applyFill="1" applyBorder="1" applyAlignment="1">
      <alignment horizontal="center"/>
    </xf>
    <xf numFmtId="0" fontId="1" fillId="0" borderId="12" xfId="0" applyFont="1" applyFill="1" applyBorder="1" applyAlignment="1">
      <alignment horizontal="center"/>
    </xf>
    <xf numFmtId="0" fontId="1" fillId="0" borderId="15" xfId="0" applyFont="1" applyFill="1" applyBorder="1" applyAlignment="1">
      <alignment horizontal="center"/>
    </xf>
    <xf numFmtId="0" fontId="1" fillId="0" borderId="27" xfId="0" applyFont="1" applyFill="1" applyBorder="1" applyAlignment="1">
      <alignment horizontal="center"/>
    </xf>
    <xf numFmtId="0" fontId="1" fillId="0" borderId="40" xfId="0" applyFont="1" applyFill="1" applyBorder="1" applyAlignment="1">
      <alignment horizontal="center"/>
    </xf>
    <xf numFmtId="0" fontId="1" fillId="0" borderId="16" xfId="0" applyFont="1" applyFill="1" applyBorder="1" applyAlignment="1">
      <alignment horizontal="center"/>
    </xf>
    <xf numFmtId="0" fontId="1" fillId="0" borderId="20" xfId="0" applyFont="1" applyFill="1" applyBorder="1" applyAlignment="1">
      <alignment horizontal="center"/>
    </xf>
    <xf numFmtId="0" fontId="1" fillId="0" borderId="29" xfId="0" applyFont="1" applyFill="1" applyBorder="1" applyAlignment="1">
      <alignment horizontal="center"/>
    </xf>
    <xf numFmtId="0" fontId="1" fillId="0" borderId="30" xfId="0" applyFont="1" applyFill="1" applyBorder="1" applyAlignment="1">
      <alignment horizontal="center"/>
    </xf>
    <xf numFmtId="0" fontId="1" fillId="0" borderId="21" xfId="0" applyFont="1" applyFill="1" applyBorder="1" applyAlignment="1">
      <alignment horizontal="center"/>
    </xf>
    <xf numFmtId="164" fontId="0" fillId="0" borderId="0" xfId="0" applyNumberFormat="1" applyFill="1" applyBorder="1"/>
    <xf numFmtId="164" fontId="1" fillId="0" borderId="85" xfId="0" applyNumberFormat="1" applyFont="1" applyFill="1" applyBorder="1"/>
    <xf numFmtId="164" fontId="1" fillId="0" borderId="6" xfId="0" applyNumberFormat="1" applyFont="1" applyFill="1" applyBorder="1"/>
    <xf numFmtId="164" fontId="1" fillId="0" borderId="39" xfId="0" applyNumberFormat="1" applyFont="1" applyFill="1" applyBorder="1"/>
    <xf numFmtId="164" fontId="1" fillId="0" borderId="0" xfId="0" applyNumberFormat="1" applyFont="1" applyFill="1" applyBorder="1"/>
  </cellXfs>
  <cellStyles count="3">
    <cellStyle name="Comma" xfId="2" builtinId="3"/>
    <cellStyle name="Normal" xfId="0" builtinId="0"/>
    <cellStyle name="Percent" xfId="1" builtinId="5"/>
  </cellStyles>
  <dxfs count="0"/>
  <tableStyles count="0" defaultTableStyle="TableStyleMedium2" defaultPivotStyle="PivotStyleLight16"/>
  <colors>
    <mruColors>
      <color rgb="FFCCFFFF"/>
      <color rgb="FF99CCFF"/>
      <color rgb="FF00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3"/>
  <sheetViews>
    <sheetView tabSelected="1" zoomScale="55" zoomScaleNormal="55" workbookViewId="0">
      <selection activeCell="G24" sqref="G24"/>
    </sheetView>
  </sheetViews>
  <sheetFormatPr defaultColWidth="9.109375" defaultRowHeight="14.4" x14ac:dyDescent="0.3"/>
  <cols>
    <col min="1" max="1" width="23.109375" style="112" customWidth="1"/>
    <col min="2" max="3" width="15.88671875" style="54" customWidth="1"/>
    <col min="4" max="4" width="15.88671875" style="3" customWidth="1"/>
    <col min="5" max="6" width="22" style="3" bestFit="1" customWidth="1"/>
    <col min="7" max="7" width="21.88671875" style="3" bestFit="1" customWidth="1"/>
    <col min="8" max="8" width="24.109375" style="3" customWidth="1"/>
    <col min="9" max="9" width="13" customWidth="1"/>
    <col min="10" max="16" width="10.88671875" customWidth="1"/>
    <col min="17" max="17" width="13" customWidth="1"/>
    <col min="18" max="18" width="10.88671875" customWidth="1"/>
    <col min="19" max="28" width="13.88671875" customWidth="1"/>
    <col min="29" max="29" width="14.44140625" customWidth="1"/>
    <col min="30" max="30" width="17" bestFit="1" customWidth="1"/>
    <col min="31" max="31" width="21.5546875" bestFit="1" customWidth="1"/>
    <col min="32" max="32" width="15.5546875" bestFit="1" customWidth="1"/>
    <col min="33" max="33" width="11.88671875" bestFit="1" customWidth="1"/>
  </cols>
  <sheetData>
    <row r="1" spans="1:29" x14ac:dyDescent="0.3">
      <c r="A1" s="1" t="s">
        <v>0</v>
      </c>
      <c r="B1" s="56" t="s">
        <v>1</v>
      </c>
      <c r="C1" s="56"/>
      <c r="D1" s="234" t="s">
        <v>2</v>
      </c>
      <c r="E1" s="234" t="s">
        <v>422</v>
      </c>
      <c r="F1" s="113"/>
      <c r="G1" s="1"/>
      <c r="H1" s="1"/>
      <c r="I1" s="112"/>
      <c r="J1" s="112"/>
      <c r="K1" s="112"/>
      <c r="L1" s="112"/>
      <c r="M1" s="112"/>
      <c r="N1" s="112"/>
      <c r="O1" s="112"/>
      <c r="P1" s="112"/>
      <c r="Q1" s="112"/>
      <c r="R1" s="112"/>
      <c r="S1" s="112"/>
      <c r="T1" s="112"/>
      <c r="U1" s="112"/>
      <c r="V1" s="112"/>
      <c r="W1" s="112"/>
      <c r="X1" s="112"/>
      <c r="Y1" s="112"/>
      <c r="Z1" s="112"/>
      <c r="AA1" s="112"/>
      <c r="AB1" s="112"/>
      <c r="AC1" s="112"/>
    </row>
    <row r="2" spans="1:29" s="112" customFormat="1" x14ac:dyDescent="0.3">
      <c r="A2" s="1"/>
      <c r="B2" s="56"/>
      <c r="C2" s="56"/>
      <c r="D2" s="234" t="s">
        <v>4</v>
      </c>
      <c r="E2" s="250">
        <v>2018</v>
      </c>
      <c r="G2" s="1"/>
      <c r="H2" s="1"/>
    </row>
    <row r="3" spans="1:29" x14ac:dyDescent="0.3">
      <c r="A3" s="2"/>
      <c r="B3" s="53"/>
      <c r="C3" s="53"/>
      <c r="D3" s="2"/>
      <c r="E3" s="2"/>
      <c r="F3" s="113"/>
      <c r="G3" s="112"/>
      <c r="H3" s="112"/>
      <c r="I3" s="112"/>
      <c r="J3" s="112"/>
      <c r="K3" s="112"/>
      <c r="L3" s="112"/>
      <c r="M3" s="112"/>
      <c r="N3" s="112"/>
      <c r="O3" s="112"/>
      <c r="P3" s="112"/>
      <c r="Q3" s="112"/>
      <c r="R3" s="112"/>
      <c r="S3" s="112"/>
      <c r="T3" s="112"/>
      <c r="U3" s="112"/>
      <c r="V3" s="112"/>
      <c r="W3" s="112"/>
      <c r="X3" s="112"/>
      <c r="Y3" s="112"/>
      <c r="Z3" s="112"/>
      <c r="AA3" s="112"/>
      <c r="AB3" s="112"/>
      <c r="AC3" s="112"/>
    </row>
    <row r="4" spans="1:29" ht="15" customHeight="1" x14ac:dyDescent="0.3">
      <c r="A4" s="103" t="s">
        <v>5</v>
      </c>
      <c r="B4" s="113"/>
      <c r="C4" s="113"/>
      <c r="D4" s="113"/>
      <c r="E4" s="113"/>
      <c r="F4" s="113"/>
      <c r="G4" s="113"/>
      <c r="H4" s="113"/>
      <c r="I4" s="113"/>
      <c r="J4" s="113"/>
      <c r="K4" s="113"/>
      <c r="L4" s="113"/>
      <c r="M4" s="113"/>
      <c r="N4" s="113"/>
      <c r="O4" s="113"/>
      <c r="P4" s="113"/>
      <c r="Q4" s="113"/>
      <c r="R4" s="113"/>
      <c r="S4" s="112"/>
      <c r="T4" s="112"/>
      <c r="U4" s="112"/>
      <c r="V4" s="112"/>
      <c r="W4" s="112"/>
      <c r="X4" s="112"/>
      <c r="Y4" s="112"/>
      <c r="Z4" s="112"/>
      <c r="AA4" s="112"/>
      <c r="AB4" s="112"/>
      <c r="AC4" s="112"/>
    </row>
    <row r="5" spans="1:29" ht="15" thickBot="1" x14ac:dyDescent="0.35">
      <c r="D5" s="113"/>
      <c r="E5" s="113"/>
      <c r="F5" s="113"/>
      <c r="G5" s="113"/>
      <c r="H5" s="113"/>
      <c r="I5" s="113"/>
      <c r="J5" s="112"/>
      <c r="K5" s="112"/>
      <c r="L5" s="112"/>
      <c r="M5" s="112"/>
      <c r="N5" s="112"/>
      <c r="O5" s="112"/>
      <c r="P5" s="112"/>
      <c r="Q5" s="112"/>
      <c r="R5" s="112"/>
      <c r="S5" s="112"/>
      <c r="T5" s="112"/>
      <c r="U5" s="112"/>
      <c r="V5" s="112"/>
      <c r="W5" s="112"/>
      <c r="X5" s="112"/>
      <c r="Y5" s="112"/>
      <c r="Z5" s="112"/>
      <c r="AA5" s="112"/>
      <c r="AB5" s="112"/>
      <c r="AC5" s="112"/>
    </row>
    <row r="6" spans="1:29" ht="32.25" customHeight="1" thickBot="1" x14ac:dyDescent="0.35">
      <c r="A6" s="827" t="s">
        <v>6</v>
      </c>
      <c r="B6" s="828"/>
      <c r="C6" s="828"/>
      <c r="D6" s="828"/>
      <c r="E6" s="828"/>
      <c r="F6" s="828"/>
      <c r="G6" s="828"/>
      <c r="H6" s="829"/>
      <c r="I6" s="830" t="s">
        <v>7</v>
      </c>
      <c r="J6" s="832"/>
      <c r="K6" s="832"/>
      <c r="L6" s="832"/>
      <c r="M6" s="832"/>
      <c r="N6" s="831"/>
      <c r="O6" s="830" t="s">
        <v>8</v>
      </c>
      <c r="P6" s="832"/>
      <c r="Q6" s="832"/>
      <c r="R6" s="831"/>
      <c r="S6" s="830" t="s">
        <v>9</v>
      </c>
      <c r="T6" s="832"/>
      <c r="U6" s="832"/>
      <c r="V6" s="832"/>
      <c r="W6" s="831"/>
      <c r="X6" s="833" t="s">
        <v>10</v>
      </c>
      <c r="Y6" s="834"/>
      <c r="Z6" s="835"/>
      <c r="AA6" s="830" t="s">
        <v>11</v>
      </c>
      <c r="AB6" s="831"/>
      <c r="AC6" s="64" t="s">
        <v>12</v>
      </c>
    </row>
    <row r="7" spans="1:29" ht="36" x14ac:dyDescent="0.3">
      <c r="A7" s="61" t="s">
        <v>2</v>
      </c>
      <c r="B7" s="61" t="s">
        <v>13</v>
      </c>
      <c r="C7" s="61" t="s">
        <v>14</v>
      </c>
      <c r="D7" s="28" t="s">
        <v>15</v>
      </c>
      <c r="E7" s="28" t="s">
        <v>16</v>
      </c>
      <c r="F7" s="28" t="s">
        <v>17</v>
      </c>
      <c r="G7" s="28" t="s">
        <v>18</v>
      </c>
      <c r="H7" s="184" t="s">
        <v>19</v>
      </c>
      <c r="I7" s="29" t="s">
        <v>20</v>
      </c>
      <c r="J7" s="30" t="s">
        <v>21</v>
      </c>
      <c r="K7" s="30" t="s">
        <v>22</v>
      </c>
      <c r="L7" s="32" t="s">
        <v>23</v>
      </c>
      <c r="M7" s="31" t="s">
        <v>24</v>
      </c>
      <c r="N7" s="35" t="s">
        <v>25</v>
      </c>
      <c r="O7" s="29" t="s">
        <v>26</v>
      </c>
      <c r="P7" s="32" t="s">
        <v>27</v>
      </c>
      <c r="Q7" s="32" t="s">
        <v>28</v>
      </c>
      <c r="R7" s="33" t="s">
        <v>29</v>
      </c>
      <c r="S7" s="29" t="s">
        <v>30</v>
      </c>
      <c r="T7" s="32" t="s">
        <v>31</v>
      </c>
      <c r="U7" s="31" t="s">
        <v>32</v>
      </c>
      <c r="V7" s="32" t="s">
        <v>33</v>
      </c>
      <c r="W7" s="33" t="s">
        <v>34</v>
      </c>
      <c r="X7" s="29" t="s">
        <v>35</v>
      </c>
      <c r="Y7" s="32" t="s">
        <v>36</v>
      </c>
      <c r="Z7" s="33" t="s">
        <v>37</v>
      </c>
      <c r="AA7" s="34" t="s">
        <v>38</v>
      </c>
      <c r="AB7" s="35" t="s">
        <v>39</v>
      </c>
      <c r="AC7" s="65" t="s">
        <v>40</v>
      </c>
    </row>
    <row r="8" spans="1:29" s="112" customFormat="1" ht="30" customHeight="1" x14ac:dyDescent="0.3">
      <c r="A8" s="57" t="str">
        <f t="shared" ref="A8:A65" si="0">$E$1</f>
        <v>Unitil - FG&amp;E</v>
      </c>
      <c r="B8" s="63" t="s">
        <v>358</v>
      </c>
      <c r="C8" s="63" t="s">
        <v>358</v>
      </c>
      <c r="D8" s="55" t="s">
        <v>359</v>
      </c>
      <c r="E8" s="55" t="s">
        <v>360</v>
      </c>
      <c r="F8" s="55" t="s">
        <v>361</v>
      </c>
      <c r="G8" s="55" t="s">
        <v>360</v>
      </c>
      <c r="H8" s="9" t="s">
        <v>496</v>
      </c>
      <c r="I8" s="62">
        <v>0</v>
      </c>
      <c r="J8" s="63" t="s">
        <v>358</v>
      </c>
      <c r="K8" s="55">
        <v>0</v>
      </c>
      <c r="L8" s="55" t="s">
        <v>358</v>
      </c>
      <c r="M8" s="63" t="s">
        <v>358</v>
      </c>
      <c r="N8" s="185">
        <v>0</v>
      </c>
      <c r="O8" s="62" t="s">
        <v>358</v>
      </c>
      <c r="P8" s="55" t="s">
        <v>358</v>
      </c>
      <c r="Q8" s="55" t="s">
        <v>358</v>
      </c>
      <c r="R8" s="185" t="s">
        <v>358</v>
      </c>
      <c r="S8" s="62">
        <v>0</v>
      </c>
      <c r="T8" s="55">
        <v>0</v>
      </c>
      <c r="U8" s="55">
        <v>0</v>
      </c>
      <c r="V8" s="55">
        <v>0</v>
      </c>
      <c r="W8" s="185">
        <v>0</v>
      </c>
      <c r="X8" s="62">
        <v>0</v>
      </c>
      <c r="Y8" s="55">
        <v>0</v>
      </c>
      <c r="Z8" s="185">
        <v>0</v>
      </c>
      <c r="AA8" s="62">
        <v>0</v>
      </c>
      <c r="AB8" s="185">
        <v>0</v>
      </c>
      <c r="AC8" s="66">
        <v>0</v>
      </c>
    </row>
    <row r="9" spans="1:29" s="112" customFormat="1" ht="30" customHeight="1" x14ac:dyDescent="0.3">
      <c r="A9" s="57" t="str">
        <f t="shared" si="0"/>
        <v>Unitil - FG&amp;E</v>
      </c>
      <c r="B9" s="63" t="s">
        <v>358</v>
      </c>
      <c r="C9" s="63" t="s">
        <v>358</v>
      </c>
      <c r="D9" s="55" t="s">
        <v>359</v>
      </c>
      <c r="E9" s="55" t="s">
        <v>360</v>
      </c>
      <c r="F9" s="55" t="s">
        <v>363</v>
      </c>
      <c r="G9" s="55" t="s">
        <v>360</v>
      </c>
      <c r="H9" s="9" t="s">
        <v>496</v>
      </c>
      <c r="I9" s="62">
        <v>0</v>
      </c>
      <c r="J9" s="55" t="s">
        <v>358</v>
      </c>
      <c r="K9" s="55">
        <v>0</v>
      </c>
      <c r="L9" s="55" t="s">
        <v>358</v>
      </c>
      <c r="M9" s="55" t="s">
        <v>358</v>
      </c>
      <c r="N9" s="191">
        <v>0</v>
      </c>
      <c r="O9" s="62" t="s">
        <v>358</v>
      </c>
      <c r="P9" s="55" t="s">
        <v>358</v>
      </c>
      <c r="Q9" s="55" t="s">
        <v>358</v>
      </c>
      <c r="R9" s="191" t="s">
        <v>358</v>
      </c>
      <c r="S9" s="62">
        <v>0</v>
      </c>
      <c r="T9" s="55">
        <v>0</v>
      </c>
      <c r="U9" s="55">
        <v>0</v>
      </c>
      <c r="V9" s="55">
        <v>0</v>
      </c>
      <c r="W9" s="191">
        <v>0</v>
      </c>
      <c r="X9" s="62">
        <v>0</v>
      </c>
      <c r="Y9" s="55">
        <v>0</v>
      </c>
      <c r="Z9" s="191">
        <v>0</v>
      </c>
      <c r="AA9" s="192">
        <v>0</v>
      </c>
      <c r="AB9" s="193">
        <v>0</v>
      </c>
      <c r="AC9" s="194">
        <v>0</v>
      </c>
    </row>
    <row r="10" spans="1:29" s="112" customFormat="1" ht="30" customHeight="1" x14ac:dyDescent="0.3">
      <c r="A10" s="57" t="str">
        <f t="shared" si="0"/>
        <v>Unitil - FG&amp;E</v>
      </c>
      <c r="B10" s="63" t="s">
        <v>358</v>
      </c>
      <c r="C10" s="63" t="s">
        <v>358</v>
      </c>
      <c r="D10" s="55" t="s">
        <v>359</v>
      </c>
      <c r="E10" s="55" t="s">
        <v>360</v>
      </c>
      <c r="F10" s="55" t="s">
        <v>364</v>
      </c>
      <c r="G10" s="55" t="s">
        <v>360</v>
      </c>
      <c r="H10" s="9" t="s">
        <v>496</v>
      </c>
      <c r="I10" s="62">
        <v>0</v>
      </c>
      <c r="J10" s="55" t="s">
        <v>358</v>
      </c>
      <c r="K10" s="55">
        <v>0</v>
      </c>
      <c r="L10" s="55" t="s">
        <v>358</v>
      </c>
      <c r="M10" s="55" t="s">
        <v>358</v>
      </c>
      <c r="N10" s="191">
        <v>0</v>
      </c>
      <c r="O10" s="62" t="s">
        <v>358</v>
      </c>
      <c r="P10" s="55" t="s">
        <v>358</v>
      </c>
      <c r="Q10" s="55" t="s">
        <v>358</v>
      </c>
      <c r="R10" s="191" t="s">
        <v>358</v>
      </c>
      <c r="S10" s="62">
        <v>0</v>
      </c>
      <c r="T10" s="55">
        <v>0</v>
      </c>
      <c r="U10" s="55">
        <v>0</v>
      </c>
      <c r="V10" s="55">
        <v>0</v>
      </c>
      <c r="W10" s="191">
        <v>0</v>
      </c>
      <c r="X10" s="62">
        <v>0</v>
      </c>
      <c r="Y10" s="55">
        <v>0</v>
      </c>
      <c r="Z10" s="191">
        <v>0</v>
      </c>
      <c r="AA10" s="192">
        <v>0</v>
      </c>
      <c r="AB10" s="193">
        <v>0</v>
      </c>
      <c r="AC10" s="194">
        <v>0</v>
      </c>
    </row>
    <row r="11" spans="1:29" s="112" customFormat="1" ht="30" customHeight="1" x14ac:dyDescent="0.3">
      <c r="A11" s="57" t="str">
        <f t="shared" si="0"/>
        <v>Unitil - FG&amp;E</v>
      </c>
      <c r="B11" s="63" t="s">
        <v>358</v>
      </c>
      <c r="C11" s="63" t="s">
        <v>358</v>
      </c>
      <c r="D11" s="55" t="s">
        <v>359</v>
      </c>
      <c r="E11" s="55" t="s">
        <v>360</v>
      </c>
      <c r="F11" s="55" t="s">
        <v>365</v>
      </c>
      <c r="G11" s="55" t="s">
        <v>360</v>
      </c>
      <c r="H11" s="9" t="s">
        <v>496</v>
      </c>
      <c r="I11" s="62">
        <v>0</v>
      </c>
      <c r="J11" s="55" t="s">
        <v>358</v>
      </c>
      <c r="K11" s="55">
        <v>0</v>
      </c>
      <c r="L11" s="55" t="s">
        <v>358</v>
      </c>
      <c r="M11" s="55" t="s">
        <v>358</v>
      </c>
      <c r="N11" s="191">
        <v>0</v>
      </c>
      <c r="O11" s="62" t="s">
        <v>358</v>
      </c>
      <c r="P11" s="55" t="s">
        <v>358</v>
      </c>
      <c r="Q11" s="55" t="s">
        <v>358</v>
      </c>
      <c r="R11" s="191" t="s">
        <v>358</v>
      </c>
      <c r="S11" s="62">
        <v>0</v>
      </c>
      <c r="T11" s="55">
        <v>0</v>
      </c>
      <c r="U11" s="55">
        <v>0</v>
      </c>
      <c r="V11" s="55">
        <v>0</v>
      </c>
      <c r="W11" s="191">
        <v>0</v>
      </c>
      <c r="X11" s="62">
        <v>0</v>
      </c>
      <c r="Y11" s="55">
        <v>0</v>
      </c>
      <c r="Z11" s="191">
        <v>0</v>
      </c>
      <c r="AA11" s="192">
        <v>0</v>
      </c>
      <c r="AB11" s="193">
        <v>0</v>
      </c>
      <c r="AC11" s="194">
        <v>0</v>
      </c>
    </row>
    <row r="12" spans="1:29" s="112" customFormat="1" ht="30" customHeight="1" x14ac:dyDescent="0.3">
      <c r="A12" s="57" t="str">
        <f>$E$1</f>
        <v>Unitil - FG&amp;E</v>
      </c>
      <c r="B12" s="63" t="s">
        <v>358</v>
      </c>
      <c r="C12" s="63" t="s">
        <v>358</v>
      </c>
      <c r="D12" s="55" t="s">
        <v>359</v>
      </c>
      <c r="E12" s="55" t="s">
        <v>360</v>
      </c>
      <c r="F12" s="448"/>
      <c r="G12" s="448"/>
      <c r="H12" s="449"/>
      <c r="I12" s="62">
        <v>0</v>
      </c>
      <c r="J12" s="63" t="s">
        <v>358</v>
      </c>
      <c r="K12" s="55">
        <v>0</v>
      </c>
      <c r="L12" s="55" t="s">
        <v>358</v>
      </c>
      <c r="M12" s="63" t="s">
        <v>358</v>
      </c>
      <c r="N12" s="185">
        <v>0</v>
      </c>
      <c r="O12" s="62" t="s">
        <v>358</v>
      </c>
      <c r="P12" s="55" t="s">
        <v>358</v>
      </c>
      <c r="Q12" s="55" t="s">
        <v>358</v>
      </c>
      <c r="R12" s="185" t="s">
        <v>358</v>
      </c>
      <c r="S12" s="62">
        <v>0</v>
      </c>
      <c r="T12" s="55">
        <v>0</v>
      </c>
      <c r="U12" s="55">
        <v>0</v>
      </c>
      <c r="V12" s="55">
        <v>0</v>
      </c>
      <c r="W12" s="185">
        <v>0</v>
      </c>
      <c r="X12" s="62">
        <v>0</v>
      </c>
      <c r="Y12" s="55">
        <v>0</v>
      </c>
      <c r="Z12" s="185">
        <v>0</v>
      </c>
      <c r="AA12" s="62">
        <v>0</v>
      </c>
      <c r="AB12" s="185">
        <v>0</v>
      </c>
      <c r="AC12" s="66">
        <v>0</v>
      </c>
    </row>
    <row r="13" spans="1:29" s="112" customFormat="1" ht="30" customHeight="1" x14ac:dyDescent="0.3">
      <c r="A13" s="57" t="str">
        <f t="shared" si="0"/>
        <v>Unitil - FG&amp;E</v>
      </c>
      <c r="B13" s="63" t="s">
        <v>358</v>
      </c>
      <c r="C13" s="63" t="s">
        <v>358</v>
      </c>
      <c r="D13" s="55" t="s">
        <v>366</v>
      </c>
      <c r="E13" s="55" t="s">
        <v>360</v>
      </c>
      <c r="F13" s="55" t="s">
        <v>367</v>
      </c>
      <c r="G13" s="55" t="s">
        <v>360</v>
      </c>
      <c r="H13" s="9" t="s">
        <v>496</v>
      </c>
      <c r="I13" s="62">
        <v>0</v>
      </c>
      <c r="J13" s="55" t="s">
        <v>358</v>
      </c>
      <c r="K13" s="55">
        <v>0</v>
      </c>
      <c r="L13" s="55" t="s">
        <v>358</v>
      </c>
      <c r="M13" s="55" t="s">
        <v>358</v>
      </c>
      <c r="N13" s="191">
        <v>0</v>
      </c>
      <c r="O13" s="62" t="s">
        <v>358</v>
      </c>
      <c r="P13" s="55" t="s">
        <v>358</v>
      </c>
      <c r="Q13" s="55" t="s">
        <v>358</v>
      </c>
      <c r="R13" s="191" t="s">
        <v>358</v>
      </c>
      <c r="S13" s="62">
        <v>0</v>
      </c>
      <c r="T13" s="55">
        <v>0</v>
      </c>
      <c r="U13" s="55">
        <v>0</v>
      </c>
      <c r="V13" s="55">
        <v>0</v>
      </c>
      <c r="W13" s="191">
        <v>0</v>
      </c>
      <c r="X13" s="62">
        <v>0</v>
      </c>
      <c r="Y13" s="55">
        <v>0</v>
      </c>
      <c r="Z13" s="191">
        <v>0</v>
      </c>
      <c r="AA13" s="192">
        <v>0</v>
      </c>
      <c r="AB13" s="195">
        <v>0</v>
      </c>
      <c r="AC13" s="194">
        <v>0</v>
      </c>
    </row>
    <row r="14" spans="1:29" s="112" customFormat="1" ht="30" customHeight="1" x14ac:dyDescent="0.3">
      <c r="A14" s="57" t="str">
        <f t="shared" si="0"/>
        <v>Unitil - FG&amp;E</v>
      </c>
      <c r="B14" s="63" t="s">
        <v>358</v>
      </c>
      <c r="C14" s="63" t="s">
        <v>358</v>
      </c>
      <c r="D14" s="55" t="s">
        <v>366</v>
      </c>
      <c r="E14" s="55" t="s">
        <v>360</v>
      </c>
      <c r="F14" s="55" t="s">
        <v>368</v>
      </c>
      <c r="G14" s="55" t="s">
        <v>360</v>
      </c>
      <c r="H14" s="9" t="s">
        <v>496</v>
      </c>
      <c r="I14" s="62">
        <v>0</v>
      </c>
      <c r="J14" s="55" t="s">
        <v>358</v>
      </c>
      <c r="K14" s="55">
        <v>0</v>
      </c>
      <c r="L14" s="55" t="s">
        <v>358</v>
      </c>
      <c r="M14" s="55" t="s">
        <v>358</v>
      </c>
      <c r="N14" s="191">
        <v>0</v>
      </c>
      <c r="O14" s="62" t="s">
        <v>358</v>
      </c>
      <c r="P14" s="55" t="s">
        <v>358</v>
      </c>
      <c r="Q14" s="55" t="s">
        <v>358</v>
      </c>
      <c r="R14" s="191" t="s">
        <v>358</v>
      </c>
      <c r="S14" s="62">
        <v>0</v>
      </c>
      <c r="T14" s="55">
        <v>0</v>
      </c>
      <c r="U14" s="55">
        <v>0</v>
      </c>
      <c r="V14" s="55">
        <v>0</v>
      </c>
      <c r="W14" s="191">
        <v>0</v>
      </c>
      <c r="X14" s="62">
        <v>0</v>
      </c>
      <c r="Y14" s="55">
        <v>0</v>
      </c>
      <c r="Z14" s="191">
        <v>0</v>
      </c>
      <c r="AA14" s="192">
        <v>0</v>
      </c>
      <c r="AB14" s="195">
        <v>0</v>
      </c>
      <c r="AC14" s="194">
        <v>0</v>
      </c>
    </row>
    <row r="15" spans="1:29" s="112" customFormat="1" ht="30" customHeight="1" x14ac:dyDescent="0.3">
      <c r="A15" s="57" t="str">
        <f t="shared" si="0"/>
        <v>Unitil - FG&amp;E</v>
      </c>
      <c r="B15" s="63" t="s">
        <v>358</v>
      </c>
      <c r="C15" s="63" t="s">
        <v>358</v>
      </c>
      <c r="D15" s="55" t="s">
        <v>366</v>
      </c>
      <c r="E15" s="55" t="s">
        <v>360</v>
      </c>
      <c r="F15" s="55" t="s">
        <v>369</v>
      </c>
      <c r="G15" s="55" t="s">
        <v>360</v>
      </c>
      <c r="H15" s="9" t="s">
        <v>496</v>
      </c>
      <c r="I15" s="62">
        <v>0</v>
      </c>
      <c r="J15" s="55" t="s">
        <v>358</v>
      </c>
      <c r="K15" s="55">
        <v>0</v>
      </c>
      <c r="L15" s="55" t="s">
        <v>358</v>
      </c>
      <c r="M15" s="55" t="s">
        <v>358</v>
      </c>
      <c r="N15" s="191">
        <v>0</v>
      </c>
      <c r="O15" s="62" t="s">
        <v>358</v>
      </c>
      <c r="P15" s="55" t="s">
        <v>358</v>
      </c>
      <c r="Q15" s="55" t="s">
        <v>358</v>
      </c>
      <c r="R15" s="191" t="s">
        <v>358</v>
      </c>
      <c r="S15" s="62">
        <v>0</v>
      </c>
      <c r="T15" s="55">
        <v>0</v>
      </c>
      <c r="U15" s="55">
        <v>0</v>
      </c>
      <c r="V15" s="55">
        <v>0</v>
      </c>
      <c r="W15" s="191">
        <v>0</v>
      </c>
      <c r="X15" s="62">
        <v>0</v>
      </c>
      <c r="Y15" s="55">
        <v>0</v>
      </c>
      <c r="Z15" s="191">
        <v>0</v>
      </c>
      <c r="AA15" s="192">
        <v>0</v>
      </c>
      <c r="AB15" s="195">
        <v>0</v>
      </c>
      <c r="AC15" s="194">
        <v>0</v>
      </c>
    </row>
    <row r="16" spans="1:29" s="112" customFormat="1" ht="30" customHeight="1" x14ac:dyDescent="0.3">
      <c r="A16" s="57" t="str">
        <f t="shared" si="0"/>
        <v>Unitil - FG&amp;E</v>
      </c>
      <c r="B16" s="63" t="s">
        <v>358</v>
      </c>
      <c r="C16" s="63" t="s">
        <v>358</v>
      </c>
      <c r="D16" s="55" t="s">
        <v>366</v>
      </c>
      <c r="E16" s="55" t="s">
        <v>360</v>
      </c>
      <c r="F16" s="448"/>
      <c r="G16" s="448"/>
      <c r="H16" s="449"/>
      <c r="I16" s="62">
        <v>0</v>
      </c>
      <c r="J16" s="55" t="s">
        <v>358</v>
      </c>
      <c r="K16" s="55">
        <v>0</v>
      </c>
      <c r="L16" s="55" t="s">
        <v>358</v>
      </c>
      <c r="M16" s="55" t="s">
        <v>358</v>
      </c>
      <c r="N16" s="191">
        <v>0</v>
      </c>
      <c r="O16" s="62" t="s">
        <v>358</v>
      </c>
      <c r="P16" s="55" t="s">
        <v>358</v>
      </c>
      <c r="Q16" s="55" t="s">
        <v>358</v>
      </c>
      <c r="R16" s="191" t="s">
        <v>358</v>
      </c>
      <c r="S16" s="62">
        <v>0</v>
      </c>
      <c r="T16" s="55">
        <v>0</v>
      </c>
      <c r="U16" s="55">
        <v>0</v>
      </c>
      <c r="V16" s="55">
        <v>0</v>
      </c>
      <c r="W16" s="191">
        <v>0</v>
      </c>
      <c r="X16" s="62">
        <v>0</v>
      </c>
      <c r="Y16" s="55">
        <v>0</v>
      </c>
      <c r="Z16" s="191">
        <v>0</v>
      </c>
      <c r="AA16" s="192">
        <v>0</v>
      </c>
      <c r="AB16" s="195">
        <v>0</v>
      </c>
      <c r="AC16" s="194">
        <v>0</v>
      </c>
    </row>
    <row r="17" spans="1:29" s="112" customFormat="1" ht="30" customHeight="1" x14ac:dyDescent="0.3">
      <c r="A17" s="57" t="str">
        <f t="shared" si="0"/>
        <v>Unitil - FG&amp;E</v>
      </c>
      <c r="B17" s="63" t="s">
        <v>358</v>
      </c>
      <c r="C17" s="63" t="s">
        <v>358</v>
      </c>
      <c r="D17" s="55" t="s">
        <v>370</v>
      </c>
      <c r="E17" s="55" t="s">
        <v>370</v>
      </c>
      <c r="F17" s="55" t="s">
        <v>371</v>
      </c>
      <c r="G17" s="55" t="s">
        <v>370</v>
      </c>
      <c r="H17" s="9" t="s">
        <v>496</v>
      </c>
      <c r="I17" s="62">
        <v>0</v>
      </c>
      <c r="J17" s="55" t="s">
        <v>358</v>
      </c>
      <c r="K17" s="55">
        <v>0</v>
      </c>
      <c r="L17" s="55" t="s">
        <v>358</v>
      </c>
      <c r="M17" s="55" t="s">
        <v>358</v>
      </c>
      <c r="N17" s="191">
        <v>0</v>
      </c>
      <c r="O17" s="62" t="s">
        <v>358</v>
      </c>
      <c r="P17" s="55" t="s">
        <v>358</v>
      </c>
      <c r="Q17" s="55" t="s">
        <v>358</v>
      </c>
      <c r="R17" s="191" t="s">
        <v>358</v>
      </c>
      <c r="S17" s="62">
        <v>0</v>
      </c>
      <c r="T17" s="55">
        <v>0</v>
      </c>
      <c r="U17" s="55">
        <v>0</v>
      </c>
      <c r="V17" s="55">
        <v>0</v>
      </c>
      <c r="W17" s="191">
        <v>0</v>
      </c>
      <c r="X17" s="62">
        <v>0</v>
      </c>
      <c r="Y17" s="55">
        <v>0</v>
      </c>
      <c r="Z17" s="191">
        <v>0</v>
      </c>
      <c r="AA17" s="192">
        <v>0</v>
      </c>
      <c r="AB17" s="195">
        <v>0</v>
      </c>
      <c r="AC17" s="194">
        <v>0</v>
      </c>
    </row>
    <row r="18" spans="1:29" s="112" customFormat="1" ht="30" customHeight="1" x14ac:dyDescent="0.3">
      <c r="A18" s="57" t="str">
        <f t="shared" si="0"/>
        <v>Unitil - FG&amp;E</v>
      </c>
      <c r="B18" s="63" t="s">
        <v>358</v>
      </c>
      <c r="C18" s="63" t="s">
        <v>358</v>
      </c>
      <c r="D18" s="55" t="s">
        <v>370</v>
      </c>
      <c r="E18" s="55" t="s">
        <v>370</v>
      </c>
      <c r="F18" s="55" t="s">
        <v>372</v>
      </c>
      <c r="G18" s="55" t="s">
        <v>370</v>
      </c>
      <c r="H18" s="9" t="s">
        <v>496</v>
      </c>
      <c r="I18" s="62">
        <v>0</v>
      </c>
      <c r="J18" s="55" t="s">
        <v>358</v>
      </c>
      <c r="K18" s="55">
        <v>0</v>
      </c>
      <c r="L18" s="55" t="s">
        <v>358</v>
      </c>
      <c r="M18" s="55" t="s">
        <v>358</v>
      </c>
      <c r="N18" s="191">
        <v>0</v>
      </c>
      <c r="O18" s="62" t="s">
        <v>358</v>
      </c>
      <c r="P18" s="55" t="s">
        <v>358</v>
      </c>
      <c r="Q18" s="55" t="s">
        <v>358</v>
      </c>
      <c r="R18" s="191" t="s">
        <v>358</v>
      </c>
      <c r="S18" s="62">
        <v>0</v>
      </c>
      <c r="T18" s="55">
        <v>0</v>
      </c>
      <c r="U18" s="55">
        <v>0</v>
      </c>
      <c r="V18" s="55">
        <v>0</v>
      </c>
      <c r="W18" s="191">
        <v>0</v>
      </c>
      <c r="X18" s="62">
        <v>0</v>
      </c>
      <c r="Y18" s="55">
        <v>0</v>
      </c>
      <c r="Z18" s="191">
        <v>0</v>
      </c>
      <c r="AA18" s="192">
        <v>0</v>
      </c>
      <c r="AB18" s="195">
        <v>0</v>
      </c>
      <c r="AC18" s="194">
        <v>0</v>
      </c>
    </row>
    <row r="19" spans="1:29" s="112" customFormat="1" ht="30" customHeight="1" x14ac:dyDescent="0.3">
      <c r="A19" s="57" t="str">
        <f t="shared" si="0"/>
        <v>Unitil - FG&amp;E</v>
      </c>
      <c r="B19" s="63" t="s">
        <v>358</v>
      </c>
      <c r="C19" s="63" t="s">
        <v>358</v>
      </c>
      <c r="D19" s="55" t="s">
        <v>370</v>
      </c>
      <c r="E19" s="55" t="s">
        <v>370</v>
      </c>
      <c r="F19" s="55" t="s">
        <v>373</v>
      </c>
      <c r="G19" s="55" t="s">
        <v>374</v>
      </c>
      <c r="H19" s="9" t="s">
        <v>496</v>
      </c>
      <c r="I19" s="62">
        <v>0</v>
      </c>
      <c r="J19" s="55" t="s">
        <v>358</v>
      </c>
      <c r="K19" s="55">
        <v>0</v>
      </c>
      <c r="L19" s="55" t="s">
        <v>358</v>
      </c>
      <c r="M19" s="55" t="s">
        <v>358</v>
      </c>
      <c r="N19" s="191">
        <v>0</v>
      </c>
      <c r="O19" s="62" t="s">
        <v>358</v>
      </c>
      <c r="P19" s="55" t="s">
        <v>358</v>
      </c>
      <c r="Q19" s="55" t="s">
        <v>358</v>
      </c>
      <c r="R19" s="191" t="s">
        <v>358</v>
      </c>
      <c r="S19" s="62">
        <v>0</v>
      </c>
      <c r="T19" s="55">
        <v>0</v>
      </c>
      <c r="U19" s="55">
        <v>0</v>
      </c>
      <c r="V19" s="55">
        <v>0</v>
      </c>
      <c r="W19" s="191">
        <v>0</v>
      </c>
      <c r="X19" s="62">
        <v>0</v>
      </c>
      <c r="Y19" s="55">
        <v>0</v>
      </c>
      <c r="Z19" s="191">
        <v>0</v>
      </c>
      <c r="AA19" s="192">
        <v>0</v>
      </c>
      <c r="AB19" s="195">
        <v>0</v>
      </c>
      <c r="AC19" s="194">
        <v>0</v>
      </c>
    </row>
    <row r="20" spans="1:29" s="112" customFormat="1" ht="30" customHeight="1" x14ac:dyDescent="0.3">
      <c r="A20" s="57" t="str">
        <f t="shared" si="0"/>
        <v>Unitil - FG&amp;E</v>
      </c>
      <c r="B20" s="63" t="s">
        <v>358</v>
      </c>
      <c r="C20" s="63" t="s">
        <v>358</v>
      </c>
      <c r="D20" s="55" t="s">
        <v>370</v>
      </c>
      <c r="E20" s="55" t="s">
        <v>370</v>
      </c>
      <c r="F20" s="55" t="s">
        <v>375</v>
      </c>
      <c r="G20" s="55" t="s">
        <v>370</v>
      </c>
      <c r="H20" s="9" t="s">
        <v>496</v>
      </c>
      <c r="I20" s="62">
        <v>0</v>
      </c>
      <c r="J20" s="55" t="s">
        <v>358</v>
      </c>
      <c r="K20" s="55">
        <v>0</v>
      </c>
      <c r="L20" s="55" t="s">
        <v>358</v>
      </c>
      <c r="M20" s="55" t="s">
        <v>358</v>
      </c>
      <c r="N20" s="191">
        <v>0</v>
      </c>
      <c r="O20" s="62" t="s">
        <v>358</v>
      </c>
      <c r="P20" s="55" t="s">
        <v>358</v>
      </c>
      <c r="Q20" s="55" t="s">
        <v>358</v>
      </c>
      <c r="R20" s="191" t="s">
        <v>358</v>
      </c>
      <c r="S20" s="62">
        <v>0</v>
      </c>
      <c r="T20" s="55">
        <v>0</v>
      </c>
      <c r="U20" s="55">
        <v>0</v>
      </c>
      <c r="V20" s="55">
        <v>0</v>
      </c>
      <c r="W20" s="191">
        <v>0</v>
      </c>
      <c r="X20" s="62">
        <v>0</v>
      </c>
      <c r="Y20" s="55">
        <v>0</v>
      </c>
      <c r="Z20" s="191">
        <v>0</v>
      </c>
      <c r="AA20" s="192">
        <v>0</v>
      </c>
      <c r="AB20" s="195">
        <v>0</v>
      </c>
      <c r="AC20" s="194">
        <v>0</v>
      </c>
    </row>
    <row r="21" spans="1:29" s="112" customFormat="1" ht="30" customHeight="1" x14ac:dyDescent="0.3">
      <c r="A21" s="57" t="str">
        <f t="shared" si="0"/>
        <v>Unitil - FG&amp;E</v>
      </c>
      <c r="B21" s="63" t="s">
        <v>358</v>
      </c>
      <c r="C21" s="63" t="s">
        <v>358</v>
      </c>
      <c r="D21" s="55" t="s">
        <v>370</v>
      </c>
      <c r="E21" s="55" t="s">
        <v>370</v>
      </c>
      <c r="F21" s="448"/>
      <c r="G21" s="448"/>
      <c r="H21" s="449"/>
      <c r="I21" s="62">
        <v>0</v>
      </c>
      <c r="J21" s="55" t="s">
        <v>358</v>
      </c>
      <c r="K21" s="55">
        <v>0</v>
      </c>
      <c r="L21" s="55" t="s">
        <v>358</v>
      </c>
      <c r="M21" s="55" t="s">
        <v>358</v>
      </c>
      <c r="N21" s="191">
        <v>0</v>
      </c>
      <c r="O21" s="62" t="s">
        <v>358</v>
      </c>
      <c r="P21" s="55" t="s">
        <v>358</v>
      </c>
      <c r="Q21" s="55" t="s">
        <v>358</v>
      </c>
      <c r="R21" s="191" t="s">
        <v>358</v>
      </c>
      <c r="S21" s="62">
        <v>0</v>
      </c>
      <c r="T21" s="55">
        <v>0</v>
      </c>
      <c r="U21" s="55">
        <v>0</v>
      </c>
      <c r="V21" s="55">
        <v>0</v>
      </c>
      <c r="W21" s="191">
        <v>0</v>
      </c>
      <c r="X21" s="62">
        <v>0</v>
      </c>
      <c r="Y21" s="55">
        <v>0</v>
      </c>
      <c r="Z21" s="191">
        <v>0</v>
      </c>
      <c r="AA21" s="192">
        <v>0</v>
      </c>
      <c r="AB21" s="195">
        <v>0</v>
      </c>
      <c r="AC21" s="194">
        <v>0</v>
      </c>
    </row>
    <row r="22" spans="1:29" s="112" customFormat="1" ht="30" customHeight="1" x14ac:dyDescent="0.3">
      <c r="A22" s="57" t="str">
        <f t="shared" si="0"/>
        <v>Unitil - FG&amp;E</v>
      </c>
      <c r="B22" s="63" t="s">
        <v>358</v>
      </c>
      <c r="C22" s="63" t="s">
        <v>358</v>
      </c>
      <c r="D22" s="55" t="s">
        <v>376</v>
      </c>
      <c r="E22" s="55" t="s">
        <v>360</v>
      </c>
      <c r="F22" s="55" t="s">
        <v>474</v>
      </c>
      <c r="G22" s="55" t="s">
        <v>360</v>
      </c>
      <c r="H22" s="9" t="s">
        <v>496</v>
      </c>
      <c r="I22" s="62">
        <v>0</v>
      </c>
      <c r="J22" s="55" t="s">
        <v>358</v>
      </c>
      <c r="K22" s="55">
        <v>0</v>
      </c>
      <c r="L22" s="55" t="s">
        <v>358</v>
      </c>
      <c r="M22" s="55" t="s">
        <v>358</v>
      </c>
      <c r="N22" s="191">
        <v>0</v>
      </c>
      <c r="O22" s="62" t="s">
        <v>358</v>
      </c>
      <c r="P22" s="55" t="s">
        <v>358</v>
      </c>
      <c r="Q22" s="55" t="s">
        <v>358</v>
      </c>
      <c r="R22" s="191" t="s">
        <v>358</v>
      </c>
      <c r="S22" s="62">
        <v>0</v>
      </c>
      <c r="T22" s="55">
        <v>0</v>
      </c>
      <c r="U22" s="55">
        <v>0</v>
      </c>
      <c r="V22" s="55">
        <v>0</v>
      </c>
      <c r="W22" s="191">
        <v>0</v>
      </c>
      <c r="X22" s="62">
        <v>0</v>
      </c>
      <c r="Y22" s="55">
        <v>0</v>
      </c>
      <c r="Z22" s="191">
        <v>0</v>
      </c>
      <c r="AA22" s="192">
        <v>0</v>
      </c>
      <c r="AB22" s="195">
        <v>0</v>
      </c>
      <c r="AC22" s="194">
        <v>0</v>
      </c>
    </row>
    <row r="23" spans="1:29" s="112" customFormat="1" ht="30" customHeight="1" x14ac:dyDescent="0.3">
      <c r="A23" s="57" t="str">
        <f t="shared" si="0"/>
        <v>Unitil - FG&amp;E</v>
      </c>
      <c r="B23" s="63" t="s">
        <v>358</v>
      </c>
      <c r="C23" s="63" t="s">
        <v>358</v>
      </c>
      <c r="D23" s="55" t="s">
        <v>376</v>
      </c>
      <c r="E23" s="55" t="s">
        <v>360</v>
      </c>
      <c r="F23" s="55" t="s">
        <v>476</v>
      </c>
      <c r="G23" s="55" t="s">
        <v>360</v>
      </c>
      <c r="H23" s="9" t="s">
        <v>496</v>
      </c>
      <c r="I23" s="62">
        <v>0</v>
      </c>
      <c r="J23" s="55" t="s">
        <v>358</v>
      </c>
      <c r="K23" s="55">
        <v>0</v>
      </c>
      <c r="L23" s="55" t="s">
        <v>358</v>
      </c>
      <c r="M23" s="55" t="s">
        <v>358</v>
      </c>
      <c r="N23" s="191">
        <v>0</v>
      </c>
      <c r="O23" s="62" t="s">
        <v>358</v>
      </c>
      <c r="P23" s="55" t="s">
        <v>358</v>
      </c>
      <c r="Q23" s="55" t="s">
        <v>358</v>
      </c>
      <c r="R23" s="191" t="s">
        <v>358</v>
      </c>
      <c r="S23" s="62">
        <v>0</v>
      </c>
      <c r="T23" s="55">
        <v>0</v>
      </c>
      <c r="U23" s="55">
        <v>0</v>
      </c>
      <c r="V23" s="55">
        <v>0</v>
      </c>
      <c r="W23" s="191">
        <v>0</v>
      </c>
      <c r="X23" s="62">
        <v>0</v>
      </c>
      <c r="Y23" s="55">
        <v>0</v>
      </c>
      <c r="Z23" s="191">
        <v>0</v>
      </c>
      <c r="AA23" s="192">
        <v>0</v>
      </c>
      <c r="AB23" s="195">
        <v>0</v>
      </c>
      <c r="AC23" s="194">
        <v>0</v>
      </c>
    </row>
    <row r="24" spans="1:29" s="112" customFormat="1" ht="30" customHeight="1" x14ac:dyDescent="0.3">
      <c r="A24" s="57" t="str">
        <f t="shared" si="0"/>
        <v>Unitil - FG&amp;E</v>
      </c>
      <c r="B24" s="63" t="s">
        <v>358</v>
      </c>
      <c r="C24" s="63" t="s">
        <v>358</v>
      </c>
      <c r="D24" s="55" t="s">
        <v>376</v>
      </c>
      <c r="E24" s="55" t="s">
        <v>360</v>
      </c>
      <c r="F24" s="448"/>
      <c r="G24" s="448"/>
      <c r="H24" s="449"/>
      <c r="I24" s="62">
        <v>0</v>
      </c>
      <c r="J24" s="55" t="s">
        <v>358</v>
      </c>
      <c r="K24" s="55">
        <v>0</v>
      </c>
      <c r="L24" s="55" t="s">
        <v>358</v>
      </c>
      <c r="M24" s="55" t="s">
        <v>358</v>
      </c>
      <c r="N24" s="191">
        <v>0</v>
      </c>
      <c r="O24" s="62" t="s">
        <v>358</v>
      </c>
      <c r="P24" s="55" t="s">
        <v>358</v>
      </c>
      <c r="Q24" s="55" t="s">
        <v>358</v>
      </c>
      <c r="R24" s="191" t="s">
        <v>358</v>
      </c>
      <c r="S24" s="62">
        <v>0</v>
      </c>
      <c r="T24" s="55">
        <v>0</v>
      </c>
      <c r="U24" s="55">
        <v>0</v>
      </c>
      <c r="V24" s="55">
        <v>0</v>
      </c>
      <c r="W24" s="191">
        <v>0</v>
      </c>
      <c r="X24" s="62">
        <v>0</v>
      </c>
      <c r="Y24" s="55">
        <v>0</v>
      </c>
      <c r="Z24" s="191">
        <v>0</v>
      </c>
      <c r="AA24" s="192">
        <v>0</v>
      </c>
      <c r="AB24" s="195">
        <v>0</v>
      </c>
      <c r="AC24" s="194">
        <v>0</v>
      </c>
    </row>
    <row r="25" spans="1:29" s="112" customFormat="1" ht="30" customHeight="1" x14ac:dyDescent="0.3">
      <c r="A25" s="57" t="str">
        <f t="shared" si="0"/>
        <v>Unitil - FG&amp;E</v>
      </c>
      <c r="B25" s="63" t="s">
        <v>358</v>
      </c>
      <c r="C25" s="63" t="s">
        <v>358</v>
      </c>
      <c r="D25" s="55" t="s">
        <v>378</v>
      </c>
      <c r="E25" s="55" t="s">
        <v>360</v>
      </c>
      <c r="F25" s="55">
        <v>1341</v>
      </c>
      <c r="G25" s="55" t="s">
        <v>360</v>
      </c>
      <c r="H25" s="9" t="s">
        <v>496</v>
      </c>
      <c r="I25" s="62">
        <v>0</v>
      </c>
      <c r="J25" s="55" t="s">
        <v>358</v>
      </c>
      <c r="K25" s="55">
        <v>0</v>
      </c>
      <c r="L25" s="55" t="s">
        <v>358</v>
      </c>
      <c r="M25" s="55" t="s">
        <v>358</v>
      </c>
      <c r="N25" s="191">
        <v>0</v>
      </c>
      <c r="O25" s="62" t="s">
        <v>358</v>
      </c>
      <c r="P25" s="55" t="s">
        <v>358</v>
      </c>
      <c r="Q25" s="55" t="s">
        <v>358</v>
      </c>
      <c r="R25" s="191" t="s">
        <v>358</v>
      </c>
      <c r="S25" s="62">
        <v>0</v>
      </c>
      <c r="T25" s="55">
        <v>0</v>
      </c>
      <c r="U25" s="55">
        <v>0</v>
      </c>
      <c r="V25" s="55">
        <v>0</v>
      </c>
      <c r="W25" s="191">
        <v>0</v>
      </c>
      <c r="X25" s="62">
        <v>0</v>
      </c>
      <c r="Y25" s="55">
        <v>0</v>
      </c>
      <c r="Z25" s="191">
        <v>0</v>
      </c>
      <c r="AA25" s="192">
        <v>0</v>
      </c>
      <c r="AB25" s="195">
        <v>0</v>
      </c>
      <c r="AC25" s="194">
        <v>0</v>
      </c>
    </row>
    <row r="26" spans="1:29" s="112" customFormat="1" ht="30" customHeight="1" x14ac:dyDescent="0.3">
      <c r="A26" s="57" t="str">
        <f t="shared" si="0"/>
        <v>Unitil - FG&amp;E</v>
      </c>
      <c r="B26" s="63" t="s">
        <v>358</v>
      </c>
      <c r="C26" s="63" t="s">
        <v>358</v>
      </c>
      <c r="D26" s="55" t="s">
        <v>378</v>
      </c>
      <c r="E26" s="55" t="s">
        <v>360</v>
      </c>
      <c r="F26" s="448"/>
      <c r="G26" s="448"/>
      <c r="H26" s="449"/>
      <c r="I26" s="62">
        <v>0</v>
      </c>
      <c r="J26" s="55" t="s">
        <v>358</v>
      </c>
      <c r="K26" s="55">
        <v>0</v>
      </c>
      <c r="L26" s="55" t="s">
        <v>358</v>
      </c>
      <c r="M26" s="55" t="s">
        <v>358</v>
      </c>
      <c r="N26" s="191">
        <v>0</v>
      </c>
      <c r="O26" s="62" t="s">
        <v>358</v>
      </c>
      <c r="P26" s="55" t="s">
        <v>358</v>
      </c>
      <c r="Q26" s="55" t="s">
        <v>358</v>
      </c>
      <c r="R26" s="191" t="s">
        <v>358</v>
      </c>
      <c r="S26" s="62">
        <v>0</v>
      </c>
      <c r="T26" s="55">
        <v>0</v>
      </c>
      <c r="U26" s="55">
        <v>0</v>
      </c>
      <c r="V26" s="55">
        <v>0</v>
      </c>
      <c r="W26" s="191">
        <v>0</v>
      </c>
      <c r="X26" s="62">
        <v>0</v>
      </c>
      <c r="Y26" s="55">
        <v>0</v>
      </c>
      <c r="Z26" s="191">
        <v>0</v>
      </c>
      <c r="AA26" s="192">
        <v>0</v>
      </c>
      <c r="AB26" s="195">
        <v>0</v>
      </c>
      <c r="AC26" s="194">
        <v>0</v>
      </c>
    </row>
    <row r="27" spans="1:29" s="112" customFormat="1" ht="30" customHeight="1" x14ac:dyDescent="0.3">
      <c r="A27" s="57" t="str">
        <f t="shared" si="0"/>
        <v>Unitil - FG&amp;E</v>
      </c>
      <c r="B27" s="63" t="s">
        <v>358</v>
      </c>
      <c r="C27" s="63" t="s">
        <v>358</v>
      </c>
      <c r="D27" s="55" t="s">
        <v>379</v>
      </c>
      <c r="E27" s="55" t="s">
        <v>360</v>
      </c>
      <c r="F27" s="55" t="s">
        <v>380</v>
      </c>
      <c r="G27" s="55" t="s">
        <v>360</v>
      </c>
      <c r="H27" s="9" t="s">
        <v>496</v>
      </c>
      <c r="I27" s="62">
        <v>0</v>
      </c>
      <c r="J27" s="55" t="s">
        <v>358</v>
      </c>
      <c r="K27" s="55">
        <v>0</v>
      </c>
      <c r="L27" s="55" t="s">
        <v>358</v>
      </c>
      <c r="M27" s="55" t="s">
        <v>358</v>
      </c>
      <c r="N27" s="191">
        <v>0</v>
      </c>
      <c r="O27" s="62" t="s">
        <v>358</v>
      </c>
      <c r="P27" s="55" t="s">
        <v>358</v>
      </c>
      <c r="Q27" s="55" t="s">
        <v>358</v>
      </c>
      <c r="R27" s="191" t="s">
        <v>358</v>
      </c>
      <c r="S27" s="62">
        <v>0</v>
      </c>
      <c r="T27" s="55">
        <v>0</v>
      </c>
      <c r="U27" s="55">
        <v>0</v>
      </c>
      <c r="V27" s="55">
        <v>0</v>
      </c>
      <c r="W27" s="191">
        <v>0</v>
      </c>
      <c r="X27" s="62">
        <v>0</v>
      </c>
      <c r="Y27" s="55">
        <v>0</v>
      </c>
      <c r="Z27" s="191">
        <v>0</v>
      </c>
      <c r="AA27" s="192">
        <v>0</v>
      </c>
      <c r="AB27" s="195">
        <v>0</v>
      </c>
      <c r="AC27" s="194">
        <v>0</v>
      </c>
    </row>
    <row r="28" spans="1:29" s="112" customFormat="1" ht="30" customHeight="1" x14ac:dyDescent="0.3">
      <c r="A28" s="57" t="str">
        <f t="shared" si="0"/>
        <v>Unitil - FG&amp;E</v>
      </c>
      <c r="B28" s="63" t="s">
        <v>358</v>
      </c>
      <c r="C28" s="63" t="s">
        <v>358</v>
      </c>
      <c r="D28" s="55" t="s">
        <v>379</v>
      </c>
      <c r="E28" s="55" t="s">
        <v>360</v>
      </c>
      <c r="F28" s="55" t="s">
        <v>381</v>
      </c>
      <c r="G28" s="55" t="s">
        <v>360</v>
      </c>
      <c r="H28" s="9" t="s">
        <v>496</v>
      </c>
      <c r="I28" s="62">
        <v>0</v>
      </c>
      <c r="J28" s="55" t="s">
        <v>358</v>
      </c>
      <c r="K28" s="55">
        <v>0</v>
      </c>
      <c r="L28" s="55" t="s">
        <v>358</v>
      </c>
      <c r="M28" s="55" t="s">
        <v>358</v>
      </c>
      <c r="N28" s="191">
        <v>0</v>
      </c>
      <c r="O28" s="62" t="s">
        <v>358</v>
      </c>
      <c r="P28" s="55" t="s">
        <v>358</v>
      </c>
      <c r="Q28" s="55" t="s">
        <v>358</v>
      </c>
      <c r="R28" s="191" t="s">
        <v>358</v>
      </c>
      <c r="S28" s="62">
        <v>0</v>
      </c>
      <c r="T28" s="55">
        <v>0</v>
      </c>
      <c r="U28" s="55">
        <v>0</v>
      </c>
      <c r="V28" s="55">
        <v>0</v>
      </c>
      <c r="W28" s="191">
        <v>0</v>
      </c>
      <c r="X28" s="62">
        <v>0</v>
      </c>
      <c r="Y28" s="55">
        <v>0</v>
      </c>
      <c r="Z28" s="191">
        <v>0</v>
      </c>
      <c r="AA28" s="192">
        <v>0</v>
      </c>
      <c r="AB28" s="195">
        <v>0</v>
      </c>
      <c r="AC28" s="194">
        <v>0</v>
      </c>
    </row>
    <row r="29" spans="1:29" s="112" customFormat="1" ht="30" customHeight="1" x14ac:dyDescent="0.3">
      <c r="A29" s="57" t="str">
        <f t="shared" si="0"/>
        <v>Unitil - FG&amp;E</v>
      </c>
      <c r="B29" s="63" t="s">
        <v>358</v>
      </c>
      <c r="C29" s="63" t="s">
        <v>358</v>
      </c>
      <c r="D29" s="55" t="s">
        <v>379</v>
      </c>
      <c r="E29" s="55" t="s">
        <v>360</v>
      </c>
      <c r="F29" s="55" t="s">
        <v>382</v>
      </c>
      <c r="G29" s="55" t="s">
        <v>360</v>
      </c>
      <c r="H29" s="9" t="s">
        <v>496</v>
      </c>
      <c r="I29" s="62">
        <v>0</v>
      </c>
      <c r="J29" s="55" t="s">
        <v>358</v>
      </c>
      <c r="K29" s="55">
        <v>0</v>
      </c>
      <c r="L29" s="55" t="s">
        <v>358</v>
      </c>
      <c r="M29" s="55" t="s">
        <v>358</v>
      </c>
      <c r="N29" s="191">
        <v>0</v>
      </c>
      <c r="O29" s="62" t="s">
        <v>358</v>
      </c>
      <c r="P29" s="55" t="s">
        <v>358</v>
      </c>
      <c r="Q29" s="55" t="s">
        <v>358</v>
      </c>
      <c r="R29" s="191" t="s">
        <v>358</v>
      </c>
      <c r="S29" s="62">
        <v>0</v>
      </c>
      <c r="T29" s="55">
        <v>0</v>
      </c>
      <c r="U29" s="55">
        <v>0</v>
      </c>
      <c r="V29" s="55">
        <v>0</v>
      </c>
      <c r="W29" s="191">
        <v>0</v>
      </c>
      <c r="X29" s="62">
        <v>0</v>
      </c>
      <c r="Y29" s="55">
        <v>0</v>
      </c>
      <c r="Z29" s="191">
        <v>0</v>
      </c>
      <c r="AA29" s="192">
        <v>0</v>
      </c>
      <c r="AB29" s="195">
        <v>0</v>
      </c>
      <c r="AC29" s="194">
        <v>0</v>
      </c>
    </row>
    <row r="30" spans="1:29" s="112" customFormat="1" ht="30" customHeight="1" x14ac:dyDescent="0.3">
      <c r="A30" s="57" t="str">
        <f t="shared" si="0"/>
        <v>Unitil - FG&amp;E</v>
      </c>
      <c r="B30" s="63" t="s">
        <v>358</v>
      </c>
      <c r="C30" s="63" t="s">
        <v>358</v>
      </c>
      <c r="D30" s="55" t="s">
        <v>379</v>
      </c>
      <c r="E30" s="55" t="s">
        <v>360</v>
      </c>
      <c r="F30" s="55" t="s">
        <v>383</v>
      </c>
      <c r="G30" s="55" t="s">
        <v>360</v>
      </c>
      <c r="H30" s="9" t="s">
        <v>496</v>
      </c>
      <c r="I30" s="62">
        <v>0</v>
      </c>
      <c r="J30" s="55" t="s">
        <v>358</v>
      </c>
      <c r="K30" s="55">
        <v>0</v>
      </c>
      <c r="L30" s="55" t="s">
        <v>358</v>
      </c>
      <c r="M30" s="55" t="s">
        <v>358</v>
      </c>
      <c r="N30" s="191">
        <v>0</v>
      </c>
      <c r="O30" s="62" t="s">
        <v>358</v>
      </c>
      <c r="P30" s="55" t="s">
        <v>358</v>
      </c>
      <c r="Q30" s="55" t="s">
        <v>358</v>
      </c>
      <c r="R30" s="191" t="s">
        <v>358</v>
      </c>
      <c r="S30" s="62">
        <v>0</v>
      </c>
      <c r="T30" s="55">
        <v>0</v>
      </c>
      <c r="U30" s="55">
        <v>0</v>
      </c>
      <c r="V30" s="55">
        <v>0</v>
      </c>
      <c r="W30" s="191">
        <v>0</v>
      </c>
      <c r="X30" s="62">
        <v>0</v>
      </c>
      <c r="Y30" s="55">
        <v>0</v>
      </c>
      <c r="Z30" s="191">
        <v>0</v>
      </c>
      <c r="AA30" s="192">
        <v>0</v>
      </c>
      <c r="AB30" s="195">
        <v>0</v>
      </c>
      <c r="AC30" s="194">
        <v>0</v>
      </c>
    </row>
    <row r="31" spans="1:29" s="112" customFormat="1" ht="30" customHeight="1" x14ac:dyDescent="0.3">
      <c r="A31" s="57" t="str">
        <f t="shared" si="0"/>
        <v>Unitil - FG&amp;E</v>
      </c>
      <c r="B31" s="63" t="s">
        <v>358</v>
      </c>
      <c r="C31" s="63" t="s">
        <v>358</v>
      </c>
      <c r="D31" s="55" t="s">
        <v>379</v>
      </c>
      <c r="E31" s="55" t="s">
        <v>360</v>
      </c>
      <c r="F31" s="55" t="s">
        <v>384</v>
      </c>
      <c r="G31" s="55" t="s">
        <v>360</v>
      </c>
      <c r="H31" s="9" t="s">
        <v>496</v>
      </c>
      <c r="I31" s="62">
        <v>0</v>
      </c>
      <c r="J31" s="55" t="s">
        <v>358</v>
      </c>
      <c r="K31" s="55">
        <v>0</v>
      </c>
      <c r="L31" s="55" t="s">
        <v>358</v>
      </c>
      <c r="M31" s="55" t="s">
        <v>358</v>
      </c>
      <c r="N31" s="191">
        <v>0</v>
      </c>
      <c r="O31" s="62" t="s">
        <v>358</v>
      </c>
      <c r="P31" s="55" t="s">
        <v>358</v>
      </c>
      <c r="Q31" s="55" t="s">
        <v>358</v>
      </c>
      <c r="R31" s="191" t="s">
        <v>358</v>
      </c>
      <c r="S31" s="62">
        <v>0</v>
      </c>
      <c r="T31" s="55">
        <v>0</v>
      </c>
      <c r="U31" s="55">
        <v>0</v>
      </c>
      <c r="V31" s="55">
        <v>0</v>
      </c>
      <c r="W31" s="191">
        <v>0</v>
      </c>
      <c r="X31" s="62">
        <v>0</v>
      </c>
      <c r="Y31" s="55">
        <v>0</v>
      </c>
      <c r="Z31" s="191">
        <v>0</v>
      </c>
      <c r="AA31" s="192">
        <v>0</v>
      </c>
      <c r="AB31" s="195">
        <v>0</v>
      </c>
      <c r="AC31" s="194">
        <v>0</v>
      </c>
    </row>
    <row r="32" spans="1:29" s="112" customFormat="1" ht="30" customHeight="1" x14ac:dyDescent="0.3">
      <c r="A32" s="57" t="str">
        <f t="shared" si="0"/>
        <v>Unitil - FG&amp;E</v>
      </c>
      <c r="B32" s="63" t="s">
        <v>358</v>
      </c>
      <c r="C32" s="63" t="s">
        <v>358</v>
      </c>
      <c r="D32" s="55" t="s">
        <v>379</v>
      </c>
      <c r="E32" s="55" t="s">
        <v>360</v>
      </c>
      <c r="F32" s="55" t="s">
        <v>385</v>
      </c>
      <c r="G32" s="55" t="s">
        <v>360</v>
      </c>
      <c r="H32" s="9" t="s">
        <v>496</v>
      </c>
      <c r="I32" s="62">
        <v>0</v>
      </c>
      <c r="J32" s="55" t="s">
        <v>358</v>
      </c>
      <c r="K32" s="55">
        <v>0</v>
      </c>
      <c r="L32" s="55" t="s">
        <v>358</v>
      </c>
      <c r="M32" s="55" t="s">
        <v>358</v>
      </c>
      <c r="N32" s="191">
        <v>0</v>
      </c>
      <c r="O32" s="62" t="s">
        <v>358</v>
      </c>
      <c r="P32" s="55" t="s">
        <v>358</v>
      </c>
      <c r="Q32" s="55" t="s">
        <v>358</v>
      </c>
      <c r="R32" s="191" t="s">
        <v>358</v>
      </c>
      <c r="S32" s="62">
        <v>0</v>
      </c>
      <c r="T32" s="55">
        <v>0</v>
      </c>
      <c r="U32" s="55">
        <v>0</v>
      </c>
      <c r="V32" s="55">
        <v>0</v>
      </c>
      <c r="W32" s="191">
        <v>0</v>
      </c>
      <c r="X32" s="62">
        <v>0</v>
      </c>
      <c r="Y32" s="55">
        <v>0</v>
      </c>
      <c r="Z32" s="191">
        <v>0</v>
      </c>
      <c r="AA32" s="192">
        <v>0</v>
      </c>
      <c r="AB32" s="195">
        <v>0</v>
      </c>
      <c r="AC32" s="194">
        <v>0</v>
      </c>
    </row>
    <row r="33" spans="1:29" s="112" customFormat="1" ht="30" customHeight="1" x14ac:dyDescent="0.3">
      <c r="A33" s="57" t="str">
        <f t="shared" si="0"/>
        <v>Unitil - FG&amp;E</v>
      </c>
      <c r="B33" s="63" t="s">
        <v>358</v>
      </c>
      <c r="C33" s="63" t="s">
        <v>358</v>
      </c>
      <c r="D33" s="55" t="s">
        <v>379</v>
      </c>
      <c r="E33" s="55" t="s">
        <v>360</v>
      </c>
      <c r="F33" s="55" t="s">
        <v>386</v>
      </c>
      <c r="G33" s="55" t="s">
        <v>360</v>
      </c>
      <c r="H33" s="9" t="s">
        <v>496</v>
      </c>
      <c r="I33" s="62">
        <v>0</v>
      </c>
      <c r="J33" s="55" t="s">
        <v>358</v>
      </c>
      <c r="K33" s="55">
        <v>0</v>
      </c>
      <c r="L33" s="55" t="s">
        <v>358</v>
      </c>
      <c r="M33" s="55" t="s">
        <v>358</v>
      </c>
      <c r="N33" s="191">
        <v>0</v>
      </c>
      <c r="O33" s="62" t="s">
        <v>358</v>
      </c>
      <c r="P33" s="55" t="s">
        <v>358</v>
      </c>
      <c r="Q33" s="55" t="s">
        <v>358</v>
      </c>
      <c r="R33" s="191" t="s">
        <v>358</v>
      </c>
      <c r="S33" s="62">
        <v>0</v>
      </c>
      <c r="T33" s="55">
        <v>0</v>
      </c>
      <c r="U33" s="55">
        <v>0</v>
      </c>
      <c r="V33" s="55">
        <v>0</v>
      </c>
      <c r="W33" s="191">
        <v>0</v>
      </c>
      <c r="X33" s="62">
        <v>0</v>
      </c>
      <c r="Y33" s="55">
        <v>0</v>
      </c>
      <c r="Z33" s="191">
        <v>0</v>
      </c>
      <c r="AA33" s="192">
        <v>0</v>
      </c>
      <c r="AB33" s="195">
        <v>0</v>
      </c>
      <c r="AC33" s="194">
        <v>0</v>
      </c>
    </row>
    <row r="34" spans="1:29" s="112" customFormat="1" ht="30" customHeight="1" x14ac:dyDescent="0.3">
      <c r="A34" s="57" t="str">
        <f t="shared" si="0"/>
        <v>Unitil - FG&amp;E</v>
      </c>
      <c r="B34" s="63" t="s">
        <v>358</v>
      </c>
      <c r="C34" s="63" t="s">
        <v>358</v>
      </c>
      <c r="D34" s="55" t="s">
        <v>379</v>
      </c>
      <c r="E34" s="55" t="s">
        <v>360</v>
      </c>
      <c r="F34" s="55" t="s">
        <v>387</v>
      </c>
      <c r="G34" s="55" t="s">
        <v>360</v>
      </c>
      <c r="H34" s="9" t="s">
        <v>496</v>
      </c>
      <c r="I34" s="62">
        <v>0</v>
      </c>
      <c r="J34" s="55" t="s">
        <v>358</v>
      </c>
      <c r="K34" s="55">
        <v>0</v>
      </c>
      <c r="L34" s="55" t="s">
        <v>358</v>
      </c>
      <c r="M34" s="55" t="s">
        <v>358</v>
      </c>
      <c r="N34" s="191">
        <v>0</v>
      </c>
      <c r="O34" s="62" t="s">
        <v>358</v>
      </c>
      <c r="P34" s="55" t="s">
        <v>358</v>
      </c>
      <c r="Q34" s="55" t="s">
        <v>358</v>
      </c>
      <c r="R34" s="191" t="s">
        <v>358</v>
      </c>
      <c r="S34" s="62">
        <v>0</v>
      </c>
      <c r="T34" s="55">
        <v>0</v>
      </c>
      <c r="U34" s="55">
        <v>0</v>
      </c>
      <c r="V34" s="55">
        <v>0</v>
      </c>
      <c r="W34" s="191">
        <v>0</v>
      </c>
      <c r="X34" s="62">
        <v>0</v>
      </c>
      <c r="Y34" s="55">
        <v>0</v>
      </c>
      <c r="Z34" s="191">
        <v>0</v>
      </c>
      <c r="AA34" s="192">
        <v>0</v>
      </c>
      <c r="AB34" s="195">
        <v>0</v>
      </c>
      <c r="AC34" s="194">
        <v>0</v>
      </c>
    </row>
    <row r="35" spans="1:29" s="112" customFormat="1" ht="30" customHeight="1" x14ac:dyDescent="0.3">
      <c r="A35" s="57" t="str">
        <f t="shared" si="0"/>
        <v>Unitil - FG&amp;E</v>
      </c>
      <c r="B35" s="63" t="s">
        <v>358</v>
      </c>
      <c r="C35" s="63" t="s">
        <v>358</v>
      </c>
      <c r="D35" s="55" t="s">
        <v>379</v>
      </c>
      <c r="E35" s="55" t="s">
        <v>360</v>
      </c>
      <c r="F35" s="55" t="s">
        <v>388</v>
      </c>
      <c r="G35" s="55" t="s">
        <v>360</v>
      </c>
      <c r="H35" s="9" t="s">
        <v>496</v>
      </c>
      <c r="I35" s="62">
        <v>0</v>
      </c>
      <c r="J35" s="55" t="s">
        <v>358</v>
      </c>
      <c r="K35" s="55">
        <v>0</v>
      </c>
      <c r="L35" s="55" t="s">
        <v>358</v>
      </c>
      <c r="M35" s="55" t="s">
        <v>358</v>
      </c>
      <c r="N35" s="191">
        <v>0</v>
      </c>
      <c r="O35" s="62" t="s">
        <v>358</v>
      </c>
      <c r="P35" s="55" t="s">
        <v>358</v>
      </c>
      <c r="Q35" s="55" t="s">
        <v>358</v>
      </c>
      <c r="R35" s="191" t="s">
        <v>358</v>
      </c>
      <c r="S35" s="62">
        <v>0</v>
      </c>
      <c r="T35" s="55">
        <v>0</v>
      </c>
      <c r="U35" s="55">
        <v>0</v>
      </c>
      <c r="V35" s="55">
        <v>0</v>
      </c>
      <c r="W35" s="191">
        <v>0</v>
      </c>
      <c r="X35" s="62">
        <v>0</v>
      </c>
      <c r="Y35" s="55">
        <v>0</v>
      </c>
      <c r="Z35" s="191">
        <v>0</v>
      </c>
      <c r="AA35" s="192">
        <v>0</v>
      </c>
      <c r="AB35" s="195">
        <v>0</v>
      </c>
      <c r="AC35" s="194">
        <v>0</v>
      </c>
    </row>
    <row r="36" spans="1:29" s="112" customFormat="1" ht="30" customHeight="1" x14ac:dyDescent="0.3">
      <c r="A36" s="57" t="str">
        <f t="shared" si="0"/>
        <v>Unitil - FG&amp;E</v>
      </c>
      <c r="B36" s="63" t="s">
        <v>358</v>
      </c>
      <c r="C36" s="63" t="s">
        <v>358</v>
      </c>
      <c r="D36" s="55" t="s">
        <v>379</v>
      </c>
      <c r="E36" s="55" t="s">
        <v>360</v>
      </c>
      <c r="F36" s="448"/>
      <c r="G36" s="448"/>
      <c r="H36" s="449"/>
      <c r="I36" s="62">
        <v>0</v>
      </c>
      <c r="J36" s="55" t="s">
        <v>358</v>
      </c>
      <c r="K36" s="55">
        <v>0</v>
      </c>
      <c r="L36" s="55" t="s">
        <v>358</v>
      </c>
      <c r="M36" s="55" t="s">
        <v>358</v>
      </c>
      <c r="N36" s="191">
        <v>0</v>
      </c>
      <c r="O36" s="62" t="s">
        <v>358</v>
      </c>
      <c r="P36" s="55" t="s">
        <v>358</v>
      </c>
      <c r="Q36" s="55" t="s">
        <v>358</v>
      </c>
      <c r="R36" s="191" t="s">
        <v>358</v>
      </c>
      <c r="S36" s="62">
        <v>0</v>
      </c>
      <c r="T36" s="55">
        <v>0</v>
      </c>
      <c r="U36" s="55">
        <v>0</v>
      </c>
      <c r="V36" s="55">
        <v>0</v>
      </c>
      <c r="W36" s="191">
        <v>0</v>
      </c>
      <c r="X36" s="62">
        <v>0</v>
      </c>
      <c r="Y36" s="55">
        <v>0</v>
      </c>
      <c r="Z36" s="191">
        <v>0</v>
      </c>
      <c r="AA36" s="192">
        <v>0</v>
      </c>
      <c r="AB36" s="195">
        <v>0</v>
      </c>
      <c r="AC36" s="194">
        <v>0</v>
      </c>
    </row>
    <row r="37" spans="1:29" s="112" customFormat="1" ht="30" customHeight="1" x14ac:dyDescent="0.3">
      <c r="A37" s="57" t="str">
        <f t="shared" si="0"/>
        <v>Unitil - FG&amp;E</v>
      </c>
      <c r="B37" s="63" t="s">
        <v>358</v>
      </c>
      <c r="C37" s="63" t="s">
        <v>358</v>
      </c>
      <c r="D37" s="55" t="s">
        <v>389</v>
      </c>
      <c r="E37" s="55" t="s">
        <v>360</v>
      </c>
      <c r="F37" s="55" t="s">
        <v>390</v>
      </c>
      <c r="G37" s="55" t="s">
        <v>360</v>
      </c>
      <c r="H37" s="9" t="s">
        <v>496</v>
      </c>
      <c r="I37" s="62">
        <v>0</v>
      </c>
      <c r="J37" s="55" t="s">
        <v>358</v>
      </c>
      <c r="K37" s="55">
        <v>0</v>
      </c>
      <c r="L37" s="55" t="s">
        <v>358</v>
      </c>
      <c r="M37" s="55" t="s">
        <v>358</v>
      </c>
      <c r="N37" s="191">
        <v>0</v>
      </c>
      <c r="O37" s="62" t="s">
        <v>358</v>
      </c>
      <c r="P37" s="55" t="s">
        <v>358</v>
      </c>
      <c r="Q37" s="55" t="s">
        <v>358</v>
      </c>
      <c r="R37" s="191" t="s">
        <v>358</v>
      </c>
      <c r="S37" s="62">
        <v>0</v>
      </c>
      <c r="T37" s="55">
        <v>0</v>
      </c>
      <c r="U37" s="55">
        <v>0</v>
      </c>
      <c r="V37" s="55">
        <v>0</v>
      </c>
      <c r="W37" s="191">
        <v>0</v>
      </c>
      <c r="X37" s="62">
        <v>0</v>
      </c>
      <c r="Y37" s="55">
        <v>0</v>
      </c>
      <c r="Z37" s="191">
        <v>0</v>
      </c>
      <c r="AA37" s="192">
        <v>0</v>
      </c>
      <c r="AB37" s="195">
        <v>0</v>
      </c>
      <c r="AC37" s="194">
        <v>0</v>
      </c>
    </row>
    <row r="38" spans="1:29" s="112" customFormat="1" ht="30" customHeight="1" x14ac:dyDescent="0.3">
      <c r="A38" s="57" t="str">
        <f t="shared" si="0"/>
        <v>Unitil - FG&amp;E</v>
      </c>
      <c r="B38" s="63" t="s">
        <v>358</v>
      </c>
      <c r="C38" s="63" t="s">
        <v>358</v>
      </c>
      <c r="D38" s="55" t="s">
        <v>389</v>
      </c>
      <c r="E38" s="55" t="s">
        <v>360</v>
      </c>
      <c r="F38" s="55" t="s">
        <v>391</v>
      </c>
      <c r="G38" s="55" t="s">
        <v>360</v>
      </c>
      <c r="H38" s="9" t="s">
        <v>496</v>
      </c>
      <c r="I38" s="62">
        <v>0</v>
      </c>
      <c r="J38" s="55" t="s">
        <v>358</v>
      </c>
      <c r="K38" s="55">
        <v>0</v>
      </c>
      <c r="L38" s="55" t="s">
        <v>358</v>
      </c>
      <c r="M38" s="55" t="s">
        <v>358</v>
      </c>
      <c r="N38" s="191">
        <v>0</v>
      </c>
      <c r="O38" s="62" t="s">
        <v>358</v>
      </c>
      <c r="P38" s="55" t="s">
        <v>358</v>
      </c>
      <c r="Q38" s="55" t="s">
        <v>358</v>
      </c>
      <c r="R38" s="191" t="s">
        <v>358</v>
      </c>
      <c r="S38" s="62">
        <v>0</v>
      </c>
      <c r="T38" s="55">
        <v>0</v>
      </c>
      <c r="U38" s="55">
        <v>0</v>
      </c>
      <c r="V38" s="55">
        <v>0</v>
      </c>
      <c r="W38" s="191">
        <v>0</v>
      </c>
      <c r="X38" s="62">
        <v>0</v>
      </c>
      <c r="Y38" s="55">
        <v>0</v>
      </c>
      <c r="Z38" s="191">
        <v>0</v>
      </c>
      <c r="AA38" s="192">
        <v>0</v>
      </c>
      <c r="AB38" s="195">
        <v>0</v>
      </c>
      <c r="AC38" s="194">
        <v>0</v>
      </c>
    </row>
    <row r="39" spans="1:29" s="112" customFormat="1" ht="30" customHeight="1" x14ac:dyDescent="0.3">
      <c r="A39" s="57" t="str">
        <f t="shared" si="0"/>
        <v>Unitil - FG&amp;E</v>
      </c>
      <c r="B39" s="63" t="s">
        <v>358</v>
      </c>
      <c r="C39" s="63" t="s">
        <v>358</v>
      </c>
      <c r="D39" s="55" t="s">
        <v>389</v>
      </c>
      <c r="E39" s="55" t="s">
        <v>360</v>
      </c>
      <c r="F39" s="55" t="s">
        <v>392</v>
      </c>
      <c r="G39" s="55" t="s">
        <v>360</v>
      </c>
      <c r="H39" s="9" t="s">
        <v>496</v>
      </c>
      <c r="I39" s="62">
        <v>0</v>
      </c>
      <c r="J39" s="55" t="s">
        <v>358</v>
      </c>
      <c r="K39" s="55">
        <v>0</v>
      </c>
      <c r="L39" s="55" t="s">
        <v>358</v>
      </c>
      <c r="M39" s="55" t="s">
        <v>358</v>
      </c>
      <c r="N39" s="191">
        <v>0</v>
      </c>
      <c r="O39" s="62" t="s">
        <v>358</v>
      </c>
      <c r="P39" s="55" t="s">
        <v>358</v>
      </c>
      <c r="Q39" s="55" t="s">
        <v>358</v>
      </c>
      <c r="R39" s="191" t="s">
        <v>358</v>
      </c>
      <c r="S39" s="62">
        <v>0</v>
      </c>
      <c r="T39" s="55">
        <v>0</v>
      </c>
      <c r="U39" s="55">
        <v>0</v>
      </c>
      <c r="V39" s="55">
        <v>0</v>
      </c>
      <c r="W39" s="191">
        <v>0</v>
      </c>
      <c r="X39" s="62">
        <v>0</v>
      </c>
      <c r="Y39" s="55">
        <v>0</v>
      </c>
      <c r="Z39" s="191">
        <v>0</v>
      </c>
      <c r="AA39" s="192">
        <v>0</v>
      </c>
      <c r="AB39" s="195">
        <v>0</v>
      </c>
      <c r="AC39" s="194">
        <v>0</v>
      </c>
    </row>
    <row r="40" spans="1:29" s="112" customFormat="1" ht="30" customHeight="1" x14ac:dyDescent="0.3">
      <c r="A40" s="57" t="str">
        <f t="shared" si="0"/>
        <v>Unitil - FG&amp;E</v>
      </c>
      <c r="B40" s="63" t="s">
        <v>358</v>
      </c>
      <c r="C40" s="63" t="s">
        <v>358</v>
      </c>
      <c r="D40" s="55" t="s">
        <v>389</v>
      </c>
      <c r="E40" s="55" t="s">
        <v>360</v>
      </c>
      <c r="F40" s="448"/>
      <c r="G40" s="448"/>
      <c r="H40" s="449"/>
      <c r="I40" s="62">
        <v>0</v>
      </c>
      <c r="J40" s="55" t="s">
        <v>358</v>
      </c>
      <c r="K40" s="55">
        <v>0</v>
      </c>
      <c r="L40" s="55" t="s">
        <v>358</v>
      </c>
      <c r="M40" s="55" t="s">
        <v>358</v>
      </c>
      <c r="N40" s="191">
        <v>0</v>
      </c>
      <c r="O40" s="62" t="s">
        <v>358</v>
      </c>
      <c r="P40" s="55" t="s">
        <v>358</v>
      </c>
      <c r="Q40" s="55" t="s">
        <v>358</v>
      </c>
      <c r="R40" s="191" t="s">
        <v>358</v>
      </c>
      <c r="S40" s="62">
        <v>0</v>
      </c>
      <c r="T40" s="55">
        <v>0</v>
      </c>
      <c r="U40" s="55">
        <v>0</v>
      </c>
      <c r="V40" s="55">
        <v>0</v>
      </c>
      <c r="W40" s="191">
        <v>0</v>
      </c>
      <c r="X40" s="62">
        <v>0</v>
      </c>
      <c r="Y40" s="55">
        <v>0</v>
      </c>
      <c r="Z40" s="191">
        <v>0</v>
      </c>
      <c r="AA40" s="192">
        <v>0</v>
      </c>
      <c r="AB40" s="195">
        <v>0</v>
      </c>
      <c r="AC40" s="194">
        <v>0</v>
      </c>
    </row>
    <row r="41" spans="1:29" s="112" customFormat="1" ht="30" customHeight="1" x14ac:dyDescent="0.3">
      <c r="A41" s="57" t="str">
        <f t="shared" si="0"/>
        <v>Unitil - FG&amp;E</v>
      </c>
      <c r="B41" s="63" t="s">
        <v>358</v>
      </c>
      <c r="C41" s="63" t="s">
        <v>358</v>
      </c>
      <c r="D41" s="55" t="s">
        <v>393</v>
      </c>
      <c r="E41" s="55" t="s">
        <v>393</v>
      </c>
      <c r="F41" s="55" t="s">
        <v>394</v>
      </c>
      <c r="G41" s="55" t="s">
        <v>393</v>
      </c>
      <c r="H41" s="9" t="s">
        <v>496</v>
      </c>
      <c r="I41" s="62">
        <v>0</v>
      </c>
      <c r="J41" s="55" t="s">
        <v>358</v>
      </c>
      <c r="K41" s="55">
        <v>0</v>
      </c>
      <c r="L41" s="55" t="s">
        <v>358</v>
      </c>
      <c r="M41" s="55" t="s">
        <v>358</v>
      </c>
      <c r="N41" s="191">
        <v>0</v>
      </c>
      <c r="O41" s="62" t="s">
        <v>358</v>
      </c>
      <c r="P41" s="55" t="s">
        <v>358</v>
      </c>
      <c r="Q41" s="55" t="s">
        <v>358</v>
      </c>
      <c r="R41" s="191" t="s">
        <v>358</v>
      </c>
      <c r="S41" s="62">
        <v>0</v>
      </c>
      <c r="T41" s="55">
        <v>0</v>
      </c>
      <c r="U41" s="55">
        <v>0</v>
      </c>
      <c r="V41" s="55">
        <v>0</v>
      </c>
      <c r="W41" s="191">
        <v>0</v>
      </c>
      <c r="X41" s="62">
        <v>0</v>
      </c>
      <c r="Y41" s="55">
        <v>0</v>
      </c>
      <c r="Z41" s="191">
        <v>0</v>
      </c>
      <c r="AA41" s="192">
        <v>0</v>
      </c>
      <c r="AB41" s="195">
        <v>0</v>
      </c>
      <c r="AC41" s="194">
        <v>0</v>
      </c>
    </row>
    <row r="42" spans="1:29" s="112" customFormat="1" ht="30" customHeight="1" x14ac:dyDescent="0.3">
      <c r="A42" s="57" t="str">
        <f t="shared" si="0"/>
        <v>Unitil - FG&amp;E</v>
      </c>
      <c r="B42" s="63" t="s">
        <v>358</v>
      </c>
      <c r="C42" s="63" t="s">
        <v>358</v>
      </c>
      <c r="D42" s="55" t="s">
        <v>393</v>
      </c>
      <c r="E42" s="55" t="s">
        <v>393</v>
      </c>
      <c r="F42" s="55" t="s">
        <v>395</v>
      </c>
      <c r="G42" s="55" t="s">
        <v>396</v>
      </c>
      <c r="H42" s="9" t="s">
        <v>496</v>
      </c>
      <c r="I42" s="62">
        <v>0</v>
      </c>
      <c r="J42" s="55" t="s">
        <v>358</v>
      </c>
      <c r="K42" s="55">
        <v>0</v>
      </c>
      <c r="L42" s="55" t="s">
        <v>358</v>
      </c>
      <c r="M42" s="55" t="s">
        <v>358</v>
      </c>
      <c r="N42" s="191">
        <v>0</v>
      </c>
      <c r="O42" s="62" t="s">
        <v>358</v>
      </c>
      <c r="P42" s="55" t="s">
        <v>358</v>
      </c>
      <c r="Q42" s="55" t="s">
        <v>358</v>
      </c>
      <c r="R42" s="191" t="s">
        <v>358</v>
      </c>
      <c r="S42" s="62">
        <v>0</v>
      </c>
      <c r="T42" s="55">
        <v>0</v>
      </c>
      <c r="U42" s="55">
        <v>0</v>
      </c>
      <c r="V42" s="55">
        <v>0</v>
      </c>
      <c r="W42" s="191">
        <v>0</v>
      </c>
      <c r="X42" s="62">
        <v>0</v>
      </c>
      <c r="Y42" s="55">
        <v>0</v>
      </c>
      <c r="Z42" s="191">
        <v>0</v>
      </c>
      <c r="AA42" s="192">
        <v>0</v>
      </c>
      <c r="AB42" s="195">
        <v>0</v>
      </c>
      <c r="AC42" s="194">
        <v>0</v>
      </c>
    </row>
    <row r="43" spans="1:29" s="112" customFormat="1" ht="30" customHeight="1" x14ac:dyDescent="0.3">
      <c r="A43" s="57" t="str">
        <f t="shared" si="0"/>
        <v>Unitil - FG&amp;E</v>
      </c>
      <c r="B43" s="63" t="s">
        <v>358</v>
      </c>
      <c r="C43" s="63" t="s">
        <v>358</v>
      </c>
      <c r="D43" s="55" t="s">
        <v>393</v>
      </c>
      <c r="E43" s="55" t="s">
        <v>393</v>
      </c>
      <c r="F43" s="448"/>
      <c r="G43" s="448"/>
      <c r="H43" s="449"/>
      <c r="I43" s="62">
        <v>0</v>
      </c>
      <c r="J43" s="55" t="s">
        <v>358</v>
      </c>
      <c r="K43" s="55">
        <v>0</v>
      </c>
      <c r="L43" s="55" t="s">
        <v>358</v>
      </c>
      <c r="M43" s="55" t="s">
        <v>358</v>
      </c>
      <c r="N43" s="191">
        <v>0</v>
      </c>
      <c r="O43" s="62" t="s">
        <v>358</v>
      </c>
      <c r="P43" s="55" t="s">
        <v>358</v>
      </c>
      <c r="Q43" s="55" t="s">
        <v>358</v>
      </c>
      <c r="R43" s="191" t="s">
        <v>358</v>
      </c>
      <c r="S43" s="62">
        <v>0</v>
      </c>
      <c r="T43" s="55">
        <v>0</v>
      </c>
      <c r="U43" s="55">
        <v>0</v>
      </c>
      <c r="V43" s="55">
        <v>0</v>
      </c>
      <c r="W43" s="191">
        <v>0</v>
      </c>
      <c r="X43" s="62">
        <v>0</v>
      </c>
      <c r="Y43" s="55">
        <v>0</v>
      </c>
      <c r="Z43" s="191">
        <v>0</v>
      </c>
      <c r="AA43" s="192">
        <v>0</v>
      </c>
      <c r="AB43" s="195">
        <v>0</v>
      </c>
      <c r="AC43" s="194">
        <v>0</v>
      </c>
    </row>
    <row r="44" spans="1:29" s="112" customFormat="1" ht="30" customHeight="1" x14ac:dyDescent="0.3">
      <c r="A44" s="57" t="str">
        <f t="shared" si="0"/>
        <v>Unitil - FG&amp;E</v>
      </c>
      <c r="B44" s="63" t="s">
        <v>358</v>
      </c>
      <c r="C44" s="63" t="s">
        <v>358</v>
      </c>
      <c r="D44" s="55" t="s">
        <v>397</v>
      </c>
      <c r="E44" s="55" t="s">
        <v>393</v>
      </c>
      <c r="F44" s="55" t="s">
        <v>398</v>
      </c>
      <c r="G44" s="55" t="s">
        <v>399</v>
      </c>
      <c r="H44" s="9" t="s">
        <v>496</v>
      </c>
      <c r="I44" s="62">
        <v>0</v>
      </c>
      <c r="J44" s="55" t="s">
        <v>358</v>
      </c>
      <c r="K44" s="55">
        <v>0</v>
      </c>
      <c r="L44" s="55" t="s">
        <v>358</v>
      </c>
      <c r="M44" s="55" t="s">
        <v>358</v>
      </c>
      <c r="N44" s="191">
        <v>0</v>
      </c>
      <c r="O44" s="62" t="s">
        <v>358</v>
      </c>
      <c r="P44" s="55" t="s">
        <v>358</v>
      </c>
      <c r="Q44" s="55" t="s">
        <v>358</v>
      </c>
      <c r="R44" s="191" t="s">
        <v>358</v>
      </c>
      <c r="S44" s="62">
        <v>0</v>
      </c>
      <c r="T44" s="55">
        <v>0</v>
      </c>
      <c r="U44" s="55">
        <v>0</v>
      </c>
      <c r="V44" s="55">
        <v>0</v>
      </c>
      <c r="W44" s="191">
        <v>0</v>
      </c>
      <c r="X44" s="62">
        <v>0</v>
      </c>
      <c r="Y44" s="55">
        <v>0</v>
      </c>
      <c r="Z44" s="191">
        <v>0</v>
      </c>
      <c r="AA44" s="192">
        <v>0</v>
      </c>
      <c r="AB44" s="195">
        <v>0</v>
      </c>
      <c r="AC44" s="194">
        <v>0</v>
      </c>
    </row>
    <row r="45" spans="1:29" s="112" customFormat="1" ht="30" customHeight="1" x14ac:dyDescent="0.3">
      <c r="A45" s="57" t="str">
        <f t="shared" si="0"/>
        <v>Unitil - FG&amp;E</v>
      </c>
      <c r="B45" s="63" t="s">
        <v>358</v>
      </c>
      <c r="C45" s="63" t="s">
        <v>358</v>
      </c>
      <c r="D45" s="55" t="s">
        <v>397</v>
      </c>
      <c r="E45" s="55" t="s">
        <v>393</v>
      </c>
      <c r="F45" s="55" t="s">
        <v>400</v>
      </c>
      <c r="G45" s="55" t="s">
        <v>399</v>
      </c>
      <c r="H45" s="9" t="s">
        <v>496</v>
      </c>
      <c r="I45" s="62">
        <v>0</v>
      </c>
      <c r="J45" s="55" t="s">
        <v>358</v>
      </c>
      <c r="K45" s="55">
        <v>0</v>
      </c>
      <c r="L45" s="55" t="s">
        <v>358</v>
      </c>
      <c r="M45" s="55" t="s">
        <v>358</v>
      </c>
      <c r="N45" s="191">
        <v>0</v>
      </c>
      <c r="O45" s="62" t="s">
        <v>358</v>
      </c>
      <c r="P45" s="55" t="s">
        <v>358</v>
      </c>
      <c r="Q45" s="55" t="s">
        <v>358</v>
      </c>
      <c r="R45" s="191" t="s">
        <v>358</v>
      </c>
      <c r="S45" s="62">
        <v>0</v>
      </c>
      <c r="T45" s="55">
        <v>0</v>
      </c>
      <c r="U45" s="55">
        <v>0</v>
      </c>
      <c r="V45" s="55">
        <v>0</v>
      </c>
      <c r="W45" s="191">
        <v>0</v>
      </c>
      <c r="X45" s="62">
        <v>0</v>
      </c>
      <c r="Y45" s="55">
        <v>0</v>
      </c>
      <c r="Z45" s="191">
        <v>0</v>
      </c>
      <c r="AA45" s="192">
        <v>0</v>
      </c>
      <c r="AB45" s="195">
        <v>0</v>
      </c>
      <c r="AC45" s="194">
        <v>0</v>
      </c>
    </row>
    <row r="46" spans="1:29" s="112" customFormat="1" ht="30" customHeight="1" x14ac:dyDescent="0.3">
      <c r="A46" s="57" t="str">
        <f t="shared" si="0"/>
        <v>Unitil - FG&amp;E</v>
      </c>
      <c r="B46" s="63" t="s">
        <v>358</v>
      </c>
      <c r="C46" s="63" t="s">
        <v>358</v>
      </c>
      <c r="D46" s="55" t="s">
        <v>397</v>
      </c>
      <c r="E46" s="55" t="s">
        <v>393</v>
      </c>
      <c r="F46" s="55" t="s">
        <v>401</v>
      </c>
      <c r="G46" s="55" t="s">
        <v>393</v>
      </c>
      <c r="H46" s="9" t="s">
        <v>496</v>
      </c>
      <c r="I46" s="62">
        <v>0</v>
      </c>
      <c r="J46" s="55" t="s">
        <v>358</v>
      </c>
      <c r="K46" s="55">
        <v>0</v>
      </c>
      <c r="L46" s="55" t="s">
        <v>358</v>
      </c>
      <c r="M46" s="55" t="s">
        <v>358</v>
      </c>
      <c r="N46" s="191">
        <v>0</v>
      </c>
      <c r="O46" s="62" t="s">
        <v>358</v>
      </c>
      <c r="P46" s="55" t="s">
        <v>358</v>
      </c>
      <c r="Q46" s="55" t="s">
        <v>358</v>
      </c>
      <c r="R46" s="191" t="s">
        <v>358</v>
      </c>
      <c r="S46" s="62">
        <v>0</v>
      </c>
      <c r="T46" s="55">
        <v>0</v>
      </c>
      <c r="U46" s="55">
        <v>0</v>
      </c>
      <c r="V46" s="55">
        <v>0</v>
      </c>
      <c r="W46" s="191">
        <v>0</v>
      </c>
      <c r="X46" s="62">
        <v>0</v>
      </c>
      <c r="Y46" s="55">
        <v>0</v>
      </c>
      <c r="Z46" s="191">
        <v>0</v>
      </c>
      <c r="AA46" s="192">
        <v>0</v>
      </c>
      <c r="AB46" s="195">
        <v>0</v>
      </c>
      <c r="AC46" s="194">
        <v>0</v>
      </c>
    </row>
    <row r="47" spans="1:29" s="112" customFormat="1" ht="30" customHeight="1" x14ac:dyDescent="0.3">
      <c r="A47" s="57" t="str">
        <f t="shared" si="0"/>
        <v>Unitil - FG&amp;E</v>
      </c>
      <c r="B47" s="63" t="s">
        <v>358</v>
      </c>
      <c r="C47" s="63" t="s">
        <v>358</v>
      </c>
      <c r="D47" s="55" t="s">
        <v>397</v>
      </c>
      <c r="E47" s="55" t="s">
        <v>393</v>
      </c>
      <c r="F47" s="448"/>
      <c r="G47" s="448"/>
      <c r="H47" s="449"/>
      <c r="I47" s="62">
        <v>0</v>
      </c>
      <c r="J47" s="55" t="s">
        <v>358</v>
      </c>
      <c r="K47" s="55">
        <v>0</v>
      </c>
      <c r="L47" s="55" t="s">
        <v>358</v>
      </c>
      <c r="M47" s="55" t="s">
        <v>358</v>
      </c>
      <c r="N47" s="191">
        <v>0</v>
      </c>
      <c r="O47" s="62" t="s">
        <v>358</v>
      </c>
      <c r="P47" s="55" t="s">
        <v>358</v>
      </c>
      <c r="Q47" s="55" t="s">
        <v>358</v>
      </c>
      <c r="R47" s="191" t="s">
        <v>358</v>
      </c>
      <c r="S47" s="62">
        <v>0</v>
      </c>
      <c r="T47" s="55">
        <v>0</v>
      </c>
      <c r="U47" s="55">
        <v>0</v>
      </c>
      <c r="V47" s="55">
        <v>0</v>
      </c>
      <c r="W47" s="191">
        <v>0</v>
      </c>
      <c r="X47" s="62">
        <v>0</v>
      </c>
      <c r="Y47" s="55">
        <v>0</v>
      </c>
      <c r="Z47" s="191">
        <v>0</v>
      </c>
      <c r="AA47" s="192">
        <v>0</v>
      </c>
      <c r="AB47" s="195">
        <v>0</v>
      </c>
      <c r="AC47" s="194">
        <v>0</v>
      </c>
    </row>
    <row r="48" spans="1:29" s="112" customFormat="1" ht="30" customHeight="1" x14ac:dyDescent="0.3">
      <c r="A48" s="57" t="str">
        <f t="shared" si="0"/>
        <v>Unitil - FG&amp;E</v>
      </c>
      <c r="B48" s="63" t="s">
        <v>358</v>
      </c>
      <c r="C48" s="63" t="s">
        <v>358</v>
      </c>
      <c r="D48" s="55" t="s">
        <v>402</v>
      </c>
      <c r="E48" s="55" t="s">
        <v>360</v>
      </c>
      <c r="F48" s="55" t="s">
        <v>403</v>
      </c>
      <c r="G48" s="55" t="s">
        <v>404</v>
      </c>
      <c r="H48" s="9" t="s">
        <v>496</v>
      </c>
      <c r="I48" s="62">
        <v>0</v>
      </c>
      <c r="J48" s="55" t="s">
        <v>358</v>
      </c>
      <c r="K48" s="55">
        <v>0</v>
      </c>
      <c r="L48" s="55" t="s">
        <v>358</v>
      </c>
      <c r="M48" s="55" t="s">
        <v>358</v>
      </c>
      <c r="N48" s="191">
        <v>0</v>
      </c>
      <c r="O48" s="62" t="s">
        <v>358</v>
      </c>
      <c r="P48" s="55" t="s">
        <v>358</v>
      </c>
      <c r="Q48" s="55" t="s">
        <v>358</v>
      </c>
      <c r="R48" s="191" t="s">
        <v>358</v>
      </c>
      <c r="S48" s="62">
        <v>0</v>
      </c>
      <c r="T48" s="55">
        <v>0</v>
      </c>
      <c r="U48" s="55">
        <v>0</v>
      </c>
      <c r="V48" s="55">
        <v>0</v>
      </c>
      <c r="W48" s="191">
        <v>0</v>
      </c>
      <c r="X48" s="62">
        <v>0</v>
      </c>
      <c r="Y48" s="55">
        <v>0</v>
      </c>
      <c r="Z48" s="191">
        <v>0</v>
      </c>
      <c r="AA48" s="192">
        <v>0</v>
      </c>
      <c r="AB48" s="195">
        <v>0</v>
      </c>
      <c r="AC48" s="194">
        <v>0</v>
      </c>
    </row>
    <row r="49" spans="1:29" s="112" customFormat="1" ht="30" customHeight="1" x14ac:dyDescent="0.3">
      <c r="A49" s="57" t="str">
        <f t="shared" si="0"/>
        <v>Unitil - FG&amp;E</v>
      </c>
      <c r="B49" s="63" t="s">
        <v>358</v>
      </c>
      <c r="C49" s="63" t="s">
        <v>358</v>
      </c>
      <c r="D49" s="55" t="s">
        <v>402</v>
      </c>
      <c r="E49" s="55" t="s">
        <v>360</v>
      </c>
      <c r="F49" s="448"/>
      <c r="G49" s="448"/>
      <c r="H49" s="449"/>
      <c r="I49" s="62">
        <v>0</v>
      </c>
      <c r="J49" s="55" t="s">
        <v>358</v>
      </c>
      <c r="K49" s="55">
        <v>0</v>
      </c>
      <c r="L49" s="55" t="s">
        <v>358</v>
      </c>
      <c r="M49" s="55" t="s">
        <v>358</v>
      </c>
      <c r="N49" s="191">
        <v>0</v>
      </c>
      <c r="O49" s="62" t="s">
        <v>358</v>
      </c>
      <c r="P49" s="55" t="s">
        <v>358</v>
      </c>
      <c r="Q49" s="55" t="s">
        <v>358</v>
      </c>
      <c r="R49" s="191" t="s">
        <v>358</v>
      </c>
      <c r="S49" s="62">
        <v>0</v>
      </c>
      <c r="T49" s="55">
        <v>0</v>
      </c>
      <c r="U49" s="55">
        <v>0</v>
      </c>
      <c r="V49" s="55">
        <v>0</v>
      </c>
      <c r="W49" s="191">
        <v>0</v>
      </c>
      <c r="X49" s="62">
        <v>0</v>
      </c>
      <c r="Y49" s="55">
        <v>0</v>
      </c>
      <c r="Z49" s="191">
        <v>0</v>
      </c>
      <c r="AA49" s="192">
        <v>0</v>
      </c>
      <c r="AB49" s="195">
        <v>0</v>
      </c>
      <c r="AC49" s="194">
        <v>0</v>
      </c>
    </row>
    <row r="50" spans="1:29" s="112" customFormat="1" ht="30" customHeight="1" x14ac:dyDescent="0.3">
      <c r="A50" s="57" t="str">
        <f t="shared" si="0"/>
        <v>Unitil - FG&amp;E</v>
      </c>
      <c r="B50" s="63" t="s">
        <v>358</v>
      </c>
      <c r="C50" s="63" t="s">
        <v>358</v>
      </c>
      <c r="D50" s="55" t="s">
        <v>405</v>
      </c>
      <c r="E50" s="55" t="s">
        <v>370</v>
      </c>
      <c r="F50" s="55" t="s">
        <v>406</v>
      </c>
      <c r="G50" s="55" t="s">
        <v>374</v>
      </c>
      <c r="H50" s="9" t="s">
        <v>496</v>
      </c>
      <c r="I50" s="62">
        <v>0</v>
      </c>
      <c r="J50" s="55" t="s">
        <v>358</v>
      </c>
      <c r="K50" s="55">
        <v>0</v>
      </c>
      <c r="L50" s="55" t="s">
        <v>358</v>
      </c>
      <c r="M50" s="55" t="s">
        <v>358</v>
      </c>
      <c r="N50" s="191">
        <v>0</v>
      </c>
      <c r="O50" s="62" t="s">
        <v>358</v>
      </c>
      <c r="P50" s="55" t="s">
        <v>358</v>
      </c>
      <c r="Q50" s="55" t="s">
        <v>358</v>
      </c>
      <c r="R50" s="191" t="s">
        <v>358</v>
      </c>
      <c r="S50" s="62">
        <v>0</v>
      </c>
      <c r="T50" s="55">
        <v>0</v>
      </c>
      <c r="U50" s="55">
        <v>0</v>
      </c>
      <c r="V50" s="55">
        <v>0</v>
      </c>
      <c r="W50" s="191">
        <v>0</v>
      </c>
      <c r="X50" s="62">
        <v>0</v>
      </c>
      <c r="Y50" s="55">
        <v>0</v>
      </c>
      <c r="Z50" s="191">
        <v>0</v>
      </c>
      <c r="AA50" s="192">
        <v>0</v>
      </c>
      <c r="AB50" s="195">
        <v>0</v>
      </c>
      <c r="AC50" s="194">
        <v>0</v>
      </c>
    </row>
    <row r="51" spans="1:29" s="112" customFormat="1" ht="30" customHeight="1" x14ac:dyDescent="0.3">
      <c r="A51" s="57" t="str">
        <f t="shared" si="0"/>
        <v>Unitil - FG&amp;E</v>
      </c>
      <c r="B51" s="63" t="s">
        <v>358</v>
      </c>
      <c r="C51" s="63" t="s">
        <v>358</v>
      </c>
      <c r="D51" s="55" t="s">
        <v>405</v>
      </c>
      <c r="E51" s="55" t="s">
        <v>370</v>
      </c>
      <c r="F51" s="55" t="s">
        <v>407</v>
      </c>
      <c r="G51" s="55" t="s">
        <v>408</v>
      </c>
      <c r="H51" s="9" t="s">
        <v>496</v>
      </c>
      <c r="I51" s="62">
        <v>0</v>
      </c>
      <c r="J51" s="55" t="s">
        <v>358</v>
      </c>
      <c r="K51" s="55">
        <v>0</v>
      </c>
      <c r="L51" s="55" t="s">
        <v>358</v>
      </c>
      <c r="M51" s="55" t="s">
        <v>358</v>
      </c>
      <c r="N51" s="191">
        <v>0</v>
      </c>
      <c r="O51" s="62" t="s">
        <v>358</v>
      </c>
      <c r="P51" s="55" t="s">
        <v>358</v>
      </c>
      <c r="Q51" s="55" t="s">
        <v>358</v>
      </c>
      <c r="R51" s="191" t="s">
        <v>358</v>
      </c>
      <c r="S51" s="62">
        <v>0</v>
      </c>
      <c r="T51" s="55">
        <v>0</v>
      </c>
      <c r="U51" s="55">
        <v>0</v>
      </c>
      <c r="V51" s="55">
        <v>0</v>
      </c>
      <c r="W51" s="191">
        <v>0</v>
      </c>
      <c r="X51" s="62">
        <v>0</v>
      </c>
      <c r="Y51" s="55">
        <v>0</v>
      </c>
      <c r="Z51" s="191">
        <v>0</v>
      </c>
      <c r="AA51" s="192">
        <v>0</v>
      </c>
      <c r="AB51" s="195">
        <v>0</v>
      </c>
      <c r="AC51" s="194">
        <v>0</v>
      </c>
    </row>
    <row r="52" spans="1:29" s="112" customFormat="1" ht="30" customHeight="1" x14ac:dyDescent="0.3">
      <c r="A52" s="57" t="str">
        <f t="shared" si="0"/>
        <v>Unitil - FG&amp;E</v>
      </c>
      <c r="B52" s="63" t="s">
        <v>358</v>
      </c>
      <c r="C52" s="63" t="s">
        <v>358</v>
      </c>
      <c r="D52" s="55" t="s">
        <v>405</v>
      </c>
      <c r="E52" s="55" t="s">
        <v>370</v>
      </c>
      <c r="F52" s="448"/>
      <c r="G52" s="448"/>
      <c r="H52" s="449"/>
      <c r="I52" s="62">
        <v>0</v>
      </c>
      <c r="J52" s="55" t="s">
        <v>358</v>
      </c>
      <c r="K52" s="55">
        <v>0</v>
      </c>
      <c r="L52" s="55" t="s">
        <v>358</v>
      </c>
      <c r="M52" s="55" t="s">
        <v>358</v>
      </c>
      <c r="N52" s="191">
        <v>0</v>
      </c>
      <c r="O52" s="62" t="s">
        <v>358</v>
      </c>
      <c r="P52" s="55" t="s">
        <v>358</v>
      </c>
      <c r="Q52" s="55" t="s">
        <v>358</v>
      </c>
      <c r="R52" s="191" t="s">
        <v>358</v>
      </c>
      <c r="S52" s="62">
        <v>0</v>
      </c>
      <c r="T52" s="55">
        <v>0</v>
      </c>
      <c r="U52" s="55">
        <v>0</v>
      </c>
      <c r="V52" s="55">
        <v>0</v>
      </c>
      <c r="W52" s="191">
        <v>0</v>
      </c>
      <c r="X52" s="62">
        <v>0</v>
      </c>
      <c r="Y52" s="55">
        <v>0</v>
      </c>
      <c r="Z52" s="191">
        <v>0</v>
      </c>
      <c r="AA52" s="192">
        <v>0</v>
      </c>
      <c r="AB52" s="195">
        <v>0</v>
      </c>
      <c r="AC52" s="194">
        <v>0</v>
      </c>
    </row>
    <row r="53" spans="1:29" s="112" customFormat="1" ht="30" customHeight="1" x14ac:dyDescent="0.3">
      <c r="A53" s="57" t="str">
        <f t="shared" si="0"/>
        <v>Unitil - FG&amp;E</v>
      </c>
      <c r="B53" s="63" t="s">
        <v>358</v>
      </c>
      <c r="C53" s="63" t="s">
        <v>358</v>
      </c>
      <c r="D53" s="55" t="s">
        <v>409</v>
      </c>
      <c r="E53" s="55" t="s">
        <v>360</v>
      </c>
      <c r="F53" s="55" t="s">
        <v>410</v>
      </c>
      <c r="G53" s="55" t="s">
        <v>360</v>
      </c>
      <c r="H53" s="9" t="s">
        <v>496</v>
      </c>
      <c r="I53" s="62">
        <v>0</v>
      </c>
      <c r="J53" s="55" t="s">
        <v>358</v>
      </c>
      <c r="K53" s="55">
        <v>0</v>
      </c>
      <c r="L53" s="55" t="s">
        <v>358</v>
      </c>
      <c r="M53" s="55" t="s">
        <v>358</v>
      </c>
      <c r="N53" s="191">
        <v>0</v>
      </c>
      <c r="O53" s="62" t="s">
        <v>358</v>
      </c>
      <c r="P53" s="55" t="s">
        <v>358</v>
      </c>
      <c r="Q53" s="55" t="s">
        <v>358</v>
      </c>
      <c r="R53" s="191" t="s">
        <v>358</v>
      </c>
      <c r="S53" s="62">
        <v>0</v>
      </c>
      <c r="T53" s="55">
        <v>0</v>
      </c>
      <c r="U53" s="55">
        <v>0</v>
      </c>
      <c r="V53" s="55">
        <v>0</v>
      </c>
      <c r="W53" s="191">
        <v>0</v>
      </c>
      <c r="X53" s="62">
        <v>0</v>
      </c>
      <c r="Y53" s="55">
        <v>0</v>
      </c>
      <c r="Z53" s="191">
        <v>0</v>
      </c>
      <c r="AA53" s="192">
        <v>0</v>
      </c>
      <c r="AB53" s="195">
        <v>0</v>
      </c>
      <c r="AC53" s="194">
        <v>0</v>
      </c>
    </row>
    <row r="54" spans="1:29" s="112" customFormat="1" ht="30" customHeight="1" x14ac:dyDescent="0.3">
      <c r="A54" s="57" t="str">
        <f t="shared" si="0"/>
        <v>Unitil - FG&amp;E</v>
      </c>
      <c r="B54" s="63" t="s">
        <v>358</v>
      </c>
      <c r="C54" s="63" t="s">
        <v>358</v>
      </c>
      <c r="D54" s="55" t="s">
        <v>409</v>
      </c>
      <c r="E54" s="55" t="s">
        <v>360</v>
      </c>
      <c r="F54" s="55" t="s">
        <v>411</v>
      </c>
      <c r="G54" s="55" t="s">
        <v>360</v>
      </c>
      <c r="H54" s="9" t="s">
        <v>496</v>
      </c>
      <c r="I54" s="62">
        <v>0</v>
      </c>
      <c r="J54" s="55" t="s">
        <v>358</v>
      </c>
      <c r="K54" s="55">
        <v>0</v>
      </c>
      <c r="L54" s="55" t="s">
        <v>358</v>
      </c>
      <c r="M54" s="55" t="s">
        <v>358</v>
      </c>
      <c r="N54" s="191">
        <v>0</v>
      </c>
      <c r="O54" s="62" t="s">
        <v>358</v>
      </c>
      <c r="P54" s="55" t="s">
        <v>358</v>
      </c>
      <c r="Q54" s="55" t="s">
        <v>358</v>
      </c>
      <c r="R54" s="191" t="s">
        <v>358</v>
      </c>
      <c r="S54" s="62">
        <v>0</v>
      </c>
      <c r="T54" s="55">
        <v>0</v>
      </c>
      <c r="U54" s="55">
        <v>0</v>
      </c>
      <c r="V54" s="55">
        <v>0</v>
      </c>
      <c r="W54" s="191">
        <v>0</v>
      </c>
      <c r="X54" s="62">
        <v>0</v>
      </c>
      <c r="Y54" s="55">
        <v>0</v>
      </c>
      <c r="Z54" s="191">
        <v>0</v>
      </c>
      <c r="AA54" s="192">
        <v>0</v>
      </c>
      <c r="AB54" s="195">
        <v>0</v>
      </c>
      <c r="AC54" s="194">
        <v>0</v>
      </c>
    </row>
    <row r="55" spans="1:29" s="112" customFormat="1" ht="30" customHeight="1" x14ac:dyDescent="0.3">
      <c r="A55" s="57" t="str">
        <f t="shared" si="0"/>
        <v>Unitil - FG&amp;E</v>
      </c>
      <c r="B55" s="63" t="s">
        <v>358</v>
      </c>
      <c r="C55" s="63" t="s">
        <v>358</v>
      </c>
      <c r="D55" s="55" t="s">
        <v>409</v>
      </c>
      <c r="E55" s="55" t="s">
        <v>360</v>
      </c>
      <c r="F55" s="55" t="s">
        <v>412</v>
      </c>
      <c r="G55" s="55" t="s">
        <v>413</v>
      </c>
      <c r="H55" s="9" t="s">
        <v>496</v>
      </c>
      <c r="I55" s="62">
        <v>0</v>
      </c>
      <c r="J55" s="55" t="s">
        <v>358</v>
      </c>
      <c r="K55" s="55">
        <v>0</v>
      </c>
      <c r="L55" s="55" t="s">
        <v>358</v>
      </c>
      <c r="M55" s="55" t="s">
        <v>358</v>
      </c>
      <c r="N55" s="191">
        <v>0</v>
      </c>
      <c r="O55" s="62" t="s">
        <v>358</v>
      </c>
      <c r="P55" s="55" t="s">
        <v>358</v>
      </c>
      <c r="Q55" s="55" t="s">
        <v>358</v>
      </c>
      <c r="R55" s="191" t="s">
        <v>358</v>
      </c>
      <c r="S55" s="62">
        <v>0</v>
      </c>
      <c r="T55" s="55">
        <v>0</v>
      </c>
      <c r="U55" s="55">
        <v>0</v>
      </c>
      <c r="V55" s="55">
        <v>0</v>
      </c>
      <c r="W55" s="191">
        <v>0</v>
      </c>
      <c r="X55" s="62">
        <v>0</v>
      </c>
      <c r="Y55" s="55">
        <v>0</v>
      </c>
      <c r="Z55" s="191">
        <v>0</v>
      </c>
      <c r="AA55" s="192">
        <v>0</v>
      </c>
      <c r="AB55" s="195">
        <v>0</v>
      </c>
      <c r="AC55" s="194">
        <v>0</v>
      </c>
    </row>
    <row r="56" spans="1:29" s="112" customFormat="1" ht="30" customHeight="1" x14ac:dyDescent="0.3">
      <c r="A56" s="57" t="str">
        <f t="shared" si="0"/>
        <v>Unitil - FG&amp;E</v>
      </c>
      <c r="B56" s="63" t="s">
        <v>358</v>
      </c>
      <c r="C56" s="63" t="s">
        <v>358</v>
      </c>
      <c r="D56" s="55" t="s">
        <v>409</v>
      </c>
      <c r="E56" s="55" t="s">
        <v>360</v>
      </c>
      <c r="F56" s="55" t="s">
        <v>414</v>
      </c>
      <c r="G56" s="55" t="s">
        <v>360</v>
      </c>
      <c r="H56" s="9" t="s">
        <v>496</v>
      </c>
      <c r="I56" s="62">
        <v>0</v>
      </c>
      <c r="J56" s="55" t="s">
        <v>358</v>
      </c>
      <c r="K56" s="55">
        <v>0</v>
      </c>
      <c r="L56" s="55" t="s">
        <v>358</v>
      </c>
      <c r="M56" s="55" t="s">
        <v>358</v>
      </c>
      <c r="N56" s="191">
        <v>0</v>
      </c>
      <c r="O56" s="62" t="s">
        <v>358</v>
      </c>
      <c r="P56" s="55" t="s">
        <v>358</v>
      </c>
      <c r="Q56" s="55" t="s">
        <v>358</v>
      </c>
      <c r="R56" s="191" t="s">
        <v>358</v>
      </c>
      <c r="S56" s="62">
        <v>0</v>
      </c>
      <c r="T56" s="55">
        <v>0</v>
      </c>
      <c r="U56" s="55">
        <v>0</v>
      </c>
      <c r="V56" s="55">
        <v>0</v>
      </c>
      <c r="W56" s="191">
        <v>0</v>
      </c>
      <c r="X56" s="62">
        <v>0</v>
      </c>
      <c r="Y56" s="55">
        <v>0</v>
      </c>
      <c r="Z56" s="191">
        <v>0</v>
      </c>
      <c r="AA56" s="192">
        <v>0</v>
      </c>
      <c r="AB56" s="195">
        <v>0</v>
      </c>
      <c r="AC56" s="194">
        <v>0</v>
      </c>
    </row>
    <row r="57" spans="1:29" s="112" customFormat="1" ht="30" customHeight="1" x14ac:dyDescent="0.3">
      <c r="A57" s="57" t="str">
        <f t="shared" si="0"/>
        <v>Unitil - FG&amp;E</v>
      </c>
      <c r="B57" s="63" t="s">
        <v>358</v>
      </c>
      <c r="C57" s="63" t="s">
        <v>358</v>
      </c>
      <c r="D57" s="55" t="s">
        <v>409</v>
      </c>
      <c r="E57" s="55" t="s">
        <v>360</v>
      </c>
      <c r="F57" s="55">
        <v>1303</v>
      </c>
      <c r="G57" s="55" t="s">
        <v>360</v>
      </c>
      <c r="H57" s="9" t="s">
        <v>496</v>
      </c>
      <c r="I57" s="62">
        <v>0</v>
      </c>
      <c r="J57" s="55" t="s">
        <v>358</v>
      </c>
      <c r="K57" s="55">
        <v>0</v>
      </c>
      <c r="L57" s="55" t="s">
        <v>358</v>
      </c>
      <c r="M57" s="55" t="s">
        <v>358</v>
      </c>
      <c r="N57" s="191">
        <v>0</v>
      </c>
      <c r="O57" s="62" t="s">
        <v>358</v>
      </c>
      <c r="P57" s="55" t="s">
        <v>358</v>
      </c>
      <c r="Q57" s="55" t="s">
        <v>358</v>
      </c>
      <c r="R57" s="191" t="s">
        <v>358</v>
      </c>
      <c r="S57" s="62">
        <v>0</v>
      </c>
      <c r="T57" s="55">
        <v>0</v>
      </c>
      <c r="U57" s="55">
        <v>0</v>
      </c>
      <c r="V57" s="55">
        <v>0</v>
      </c>
      <c r="W57" s="191">
        <v>0</v>
      </c>
      <c r="X57" s="62">
        <v>0</v>
      </c>
      <c r="Y57" s="55">
        <v>0</v>
      </c>
      <c r="Z57" s="191">
        <v>0</v>
      </c>
      <c r="AA57" s="192">
        <v>0</v>
      </c>
      <c r="AB57" s="195">
        <v>0</v>
      </c>
      <c r="AC57" s="194">
        <v>0</v>
      </c>
    </row>
    <row r="58" spans="1:29" s="112" customFormat="1" ht="30" customHeight="1" x14ac:dyDescent="0.3">
      <c r="A58" s="57" t="str">
        <f t="shared" si="0"/>
        <v>Unitil - FG&amp;E</v>
      </c>
      <c r="B58" s="63" t="s">
        <v>358</v>
      </c>
      <c r="C58" s="63" t="s">
        <v>358</v>
      </c>
      <c r="D58" s="55" t="s">
        <v>409</v>
      </c>
      <c r="E58" s="55" t="s">
        <v>360</v>
      </c>
      <c r="F58" s="55">
        <v>1309</v>
      </c>
      <c r="G58" s="55" t="s">
        <v>360</v>
      </c>
      <c r="H58" s="9" t="s">
        <v>496</v>
      </c>
      <c r="I58" s="62">
        <v>0</v>
      </c>
      <c r="J58" s="55" t="s">
        <v>358</v>
      </c>
      <c r="K58" s="55">
        <v>0</v>
      </c>
      <c r="L58" s="55" t="s">
        <v>358</v>
      </c>
      <c r="M58" s="55" t="s">
        <v>358</v>
      </c>
      <c r="N58" s="191">
        <v>0</v>
      </c>
      <c r="O58" s="62" t="s">
        <v>358</v>
      </c>
      <c r="P58" s="55" t="s">
        <v>358</v>
      </c>
      <c r="Q58" s="55" t="s">
        <v>358</v>
      </c>
      <c r="R58" s="191" t="s">
        <v>358</v>
      </c>
      <c r="S58" s="62">
        <v>0</v>
      </c>
      <c r="T58" s="55">
        <v>0</v>
      </c>
      <c r="U58" s="55">
        <v>0</v>
      </c>
      <c r="V58" s="55">
        <v>0</v>
      </c>
      <c r="W58" s="191">
        <v>0</v>
      </c>
      <c r="X58" s="62">
        <v>0</v>
      </c>
      <c r="Y58" s="55">
        <v>0</v>
      </c>
      <c r="Z58" s="191">
        <v>0</v>
      </c>
      <c r="AA58" s="192">
        <v>0</v>
      </c>
      <c r="AB58" s="195">
        <v>0</v>
      </c>
      <c r="AC58" s="194">
        <v>0</v>
      </c>
    </row>
    <row r="59" spans="1:29" s="112" customFormat="1" ht="30" customHeight="1" x14ac:dyDescent="0.3">
      <c r="A59" s="57" t="str">
        <f t="shared" si="0"/>
        <v>Unitil - FG&amp;E</v>
      </c>
      <c r="B59" s="63" t="s">
        <v>358</v>
      </c>
      <c r="C59" s="63" t="s">
        <v>358</v>
      </c>
      <c r="D59" s="55" t="s">
        <v>409</v>
      </c>
      <c r="E59" s="55" t="s">
        <v>360</v>
      </c>
      <c r="F59" s="448"/>
      <c r="G59" s="448"/>
      <c r="H59" s="449"/>
      <c r="I59" s="62">
        <v>0</v>
      </c>
      <c r="J59" s="55" t="s">
        <v>358</v>
      </c>
      <c r="K59" s="55">
        <v>0</v>
      </c>
      <c r="L59" s="55" t="s">
        <v>358</v>
      </c>
      <c r="M59" s="55" t="s">
        <v>358</v>
      </c>
      <c r="N59" s="191">
        <v>0</v>
      </c>
      <c r="O59" s="62" t="s">
        <v>358</v>
      </c>
      <c r="P59" s="55" t="s">
        <v>358</v>
      </c>
      <c r="Q59" s="55" t="s">
        <v>358</v>
      </c>
      <c r="R59" s="191" t="s">
        <v>358</v>
      </c>
      <c r="S59" s="62">
        <v>0</v>
      </c>
      <c r="T59" s="55">
        <v>0</v>
      </c>
      <c r="U59" s="55">
        <v>0</v>
      </c>
      <c r="V59" s="55">
        <v>0</v>
      </c>
      <c r="W59" s="191">
        <v>0</v>
      </c>
      <c r="X59" s="62">
        <v>0</v>
      </c>
      <c r="Y59" s="55">
        <v>0</v>
      </c>
      <c r="Z59" s="191">
        <v>0</v>
      </c>
      <c r="AA59" s="192">
        <v>0</v>
      </c>
      <c r="AB59" s="195">
        <v>0</v>
      </c>
      <c r="AC59" s="194">
        <v>0</v>
      </c>
    </row>
    <row r="60" spans="1:29" s="112" customFormat="1" ht="30" customHeight="1" x14ac:dyDescent="0.3">
      <c r="A60" s="57" t="str">
        <f t="shared" si="0"/>
        <v>Unitil - FG&amp;E</v>
      </c>
      <c r="B60" s="63" t="s">
        <v>358</v>
      </c>
      <c r="C60" s="63" t="s">
        <v>358</v>
      </c>
      <c r="D60" s="55" t="s">
        <v>415</v>
      </c>
      <c r="E60" s="55" t="s">
        <v>360</v>
      </c>
      <c r="F60" s="55" t="s">
        <v>416</v>
      </c>
      <c r="G60" s="55" t="s">
        <v>360</v>
      </c>
      <c r="H60" s="9" t="s">
        <v>496</v>
      </c>
      <c r="I60" s="62">
        <v>0</v>
      </c>
      <c r="J60" s="55" t="s">
        <v>358</v>
      </c>
      <c r="K60" s="55">
        <v>0</v>
      </c>
      <c r="L60" s="55" t="s">
        <v>358</v>
      </c>
      <c r="M60" s="55" t="s">
        <v>358</v>
      </c>
      <c r="N60" s="191">
        <v>0</v>
      </c>
      <c r="O60" s="62" t="s">
        <v>358</v>
      </c>
      <c r="P60" s="55" t="s">
        <v>358</v>
      </c>
      <c r="Q60" s="55" t="s">
        <v>358</v>
      </c>
      <c r="R60" s="191" t="s">
        <v>358</v>
      </c>
      <c r="S60" s="62">
        <v>0</v>
      </c>
      <c r="T60" s="55">
        <v>0</v>
      </c>
      <c r="U60" s="55">
        <v>0</v>
      </c>
      <c r="V60" s="55">
        <v>0</v>
      </c>
      <c r="W60" s="191">
        <v>0</v>
      </c>
      <c r="X60" s="62">
        <v>0</v>
      </c>
      <c r="Y60" s="55">
        <v>0</v>
      </c>
      <c r="Z60" s="191">
        <v>0</v>
      </c>
      <c r="AA60" s="192">
        <v>0</v>
      </c>
      <c r="AB60" s="195">
        <v>0</v>
      </c>
      <c r="AC60" s="194">
        <v>0</v>
      </c>
    </row>
    <row r="61" spans="1:29" s="112" customFormat="1" ht="30" customHeight="1" x14ac:dyDescent="0.3">
      <c r="A61" s="57" t="str">
        <f t="shared" si="0"/>
        <v>Unitil - FG&amp;E</v>
      </c>
      <c r="B61" s="63" t="s">
        <v>358</v>
      </c>
      <c r="C61" s="63" t="s">
        <v>358</v>
      </c>
      <c r="D61" s="55" t="s">
        <v>415</v>
      </c>
      <c r="E61" s="55" t="s">
        <v>360</v>
      </c>
      <c r="F61" s="55" t="s">
        <v>417</v>
      </c>
      <c r="G61" s="55" t="s">
        <v>360</v>
      </c>
      <c r="H61" s="9" t="s">
        <v>496</v>
      </c>
      <c r="I61" s="62">
        <v>0</v>
      </c>
      <c r="J61" s="55" t="s">
        <v>358</v>
      </c>
      <c r="K61" s="55">
        <v>0</v>
      </c>
      <c r="L61" s="55" t="s">
        <v>358</v>
      </c>
      <c r="M61" s="55" t="s">
        <v>358</v>
      </c>
      <c r="N61" s="191">
        <v>0</v>
      </c>
      <c r="O61" s="62" t="s">
        <v>358</v>
      </c>
      <c r="P61" s="55" t="s">
        <v>358</v>
      </c>
      <c r="Q61" s="55" t="s">
        <v>358</v>
      </c>
      <c r="R61" s="191" t="s">
        <v>358</v>
      </c>
      <c r="S61" s="62">
        <v>0</v>
      </c>
      <c r="T61" s="55">
        <v>0</v>
      </c>
      <c r="U61" s="55">
        <v>0</v>
      </c>
      <c r="V61" s="55">
        <v>0</v>
      </c>
      <c r="W61" s="191">
        <v>0</v>
      </c>
      <c r="X61" s="62">
        <v>0</v>
      </c>
      <c r="Y61" s="55">
        <v>0</v>
      </c>
      <c r="Z61" s="191">
        <v>0</v>
      </c>
      <c r="AA61" s="192">
        <v>0</v>
      </c>
      <c r="AB61" s="195">
        <v>0</v>
      </c>
      <c r="AC61" s="194">
        <v>0</v>
      </c>
    </row>
    <row r="62" spans="1:29" s="112" customFormat="1" ht="30" customHeight="1" x14ac:dyDescent="0.3">
      <c r="A62" s="57" t="str">
        <f t="shared" si="0"/>
        <v>Unitil - FG&amp;E</v>
      </c>
      <c r="B62" s="63" t="s">
        <v>358</v>
      </c>
      <c r="C62" s="63" t="s">
        <v>358</v>
      </c>
      <c r="D62" s="55" t="s">
        <v>415</v>
      </c>
      <c r="E62" s="55" t="s">
        <v>360</v>
      </c>
      <c r="F62" s="55" t="s">
        <v>418</v>
      </c>
      <c r="G62" s="55" t="s">
        <v>360</v>
      </c>
      <c r="H62" s="9" t="s">
        <v>496</v>
      </c>
      <c r="I62" s="62">
        <v>0</v>
      </c>
      <c r="J62" s="55" t="s">
        <v>358</v>
      </c>
      <c r="K62" s="55">
        <v>0</v>
      </c>
      <c r="L62" s="55" t="s">
        <v>358</v>
      </c>
      <c r="M62" s="55" t="s">
        <v>358</v>
      </c>
      <c r="N62" s="191">
        <v>0</v>
      </c>
      <c r="O62" s="62" t="s">
        <v>358</v>
      </c>
      <c r="P62" s="55" t="s">
        <v>358</v>
      </c>
      <c r="Q62" s="55" t="s">
        <v>358</v>
      </c>
      <c r="R62" s="191" t="s">
        <v>358</v>
      </c>
      <c r="S62" s="62">
        <v>0</v>
      </c>
      <c r="T62" s="55">
        <v>0</v>
      </c>
      <c r="U62" s="55">
        <v>0</v>
      </c>
      <c r="V62" s="55">
        <v>0</v>
      </c>
      <c r="W62" s="191">
        <v>0</v>
      </c>
      <c r="X62" s="62">
        <v>0</v>
      </c>
      <c r="Y62" s="55">
        <v>0</v>
      </c>
      <c r="Z62" s="191">
        <v>0</v>
      </c>
      <c r="AA62" s="192">
        <v>0</v>
      </c>
      <c r="AB62" s="195">
        <v>0</v>
      </c>
      <c r="AC62" s="194">
        <v>0</v>
      </c>
    </row>
    <row r="63" spans="1:29" s="112" customFormat="1" ht="30" customHeight="1" x14ac:dyDescent="0.3">
      <c r="A63" s="57" t="str">
        <f t="shared" si="0"/>
        <v>Unitil - FG&amp;E</v>
      </c>
      <c r="B63" s="63" t="s">
        <v>358</v>
      </c>
      <c r="C63" s="63" t="s">
        <v>358</v>
      </c>
      <c r="D63" s="55" t="s">
        <v>415</v>
      </c>
      <c r="E63" s="55" t="s">
        <v>360</v>
      </c>
      <c r="F63" s="55" t="s">
        <v>419</v>
      </c>
      <c r="G63" s="55" t="s">
        <v>360</v>
      </c>
      <c r="H63" s="9" t="s">
        <v>496</v>
      </c>
      <c r="I63" s="62">
        <v>0</v>
      </c>
      <c r="J63" s="55" t="s">
        <v>358</v>
      </c>
      <c r="K63" s="55">
        <v>0</v>
      </c>
      <c r="L63" s="55" t="s">
        <v>358</v>
      </c>
      <c r="M63" s="55" t="s">
        <v>358</v>
      </c>
      <c r="N63" s="191">
        <v>0</v>
      </c>
      <c r="O63" s="62" t="s">
        <v>358</v>
      </c>
      <c r="P63" s="55" t="s">
        <v>358</v>
      </c>
      <c r="Q63" s="55" t="s">
        <v>358</v>
      </c>
      <c r="R63" s="191" t="s">
        <v>358</v>
      </c>
      <c r="S63" s="62">
        <v>0</v>
      </c>
      <c r="T63" s="55">
        <v>0</v>
      </c>
      <c r="U63" s="55">
        <v>0</v>
      </c>
      <c r="V63" s="55">
        <v>0</v>
      </c>
      <c r="W63" s="191">
        <v>0</v>
      </c>
      <c r="X63" s="62">
        <v>0</v>
      </c>
      <c r="Y63" s="55">
        <v>0</v>
      </c>
      <c r="Z63" s="191">
        <v>0</v>
      </c>
      <c r="AA63" s="192">
        <v>0</v>
      </c>
      <c r="AB63" s="195">
        <v>0</v>
      </c>
      <c r="AC63" s="194">
        <v>0</v>
      </c>
    </row>
    <row r="64" spans="1:29" s="112" customFormat="1" ht="30" customHeight="1" x14ac:dyDescent="0.3">
      <c r="A64" s="57" t="str">
        <f t="shared" si="0"/>
        <v>Unitil - FG&amp;E</v>
      </c>
      <c r="B64" s="63" t="s">
        <v>358</v>
      </c>
      <c r="C64" s="63" t="s">
        <v>358</v>
      </c>
      <c r="D64" s="55" t="s">
        <v>415</v>
      </c>
      <c r="E64" s="55" t="s">
        <v>360</v>
      </c>
      <c r="F64" s="55" t="s">
        <v>420</v>
      </c>
      <c r="G64" s="55" t="s">
        <v>360</v>
      </c>
      <c r="H64" s="183" t="s">
        <v>496</v>
      </c>
      <c r="I64" s="197">
        <v>0</v>
      </c>
      <c r="J64" s="198" t="s">
        <v>358</v>
      </c>
      <c r="K64" s="198">
        <v>0</v>
      </c>
      <c r="L64" s="198" t="s">
        <v>358</v>
      </c>
      <c r="M64" s="198" t="s">
        <v>358</v>
      </c>
      <c r="N64" s="199">
        <v>0</v>
      </c>
      <c r="O64" s="197" t="s">
        <v>358</v>
      </c>
      <c r="P64" s="198" t="s">
        <v>358</v>
      </c>
      <c r="Q64" s="198" t="s">
        <v>358</v>
      </c>
      <c r="R64" s="199" t="s">
        <v>358</v>
      </c>
      <c r="S64" s="197">
        <v>0</v>
      </c>
      <c r="T64" s="198">
        <v>0</v>
      </c>
      <c r="U64" s="198">
        <v>0</v>
      </c>
      <c r="V64" s="198">
        <v>0</v>
      </c>
      <c r="W64" s="199">
        <v>0</v>
      </c>
      <c r="X64" s="197">
        <v>0</v>
      </c>
      <c r="Y64" s="198">
        <v>0</v>
      </c>
      <c r="Z64" s="199">
        <v>0</v>
      </c>
      <c r="AA64" s="200">
        <v>0</v>
      </c>
      <c r="AB64" s="201">
        <v>0</v>
      </c>
      <c r="AC64" s="202">
        <v>0</v>
      </c>
    </row>
    <row r="65" spans="1:29" s="112" customFormat="1" ht="30" customHeight="1" thickBot="1" x14ac:dyDescent="0.35">
      <c r="A65" s="57" t="str">
        <f t="shared" si="0"/>
        <v>Unitil - FG&amp;E</v>
      </c>
      <c r="B65" s="63" t="s">
        <v>358</v>
      </c>
      <c r="C65" s="63" t="s">
        <v>358</v>
      </c>
      <c r="D65" s="55" t="s">
        <v>415</v>
      </c>
      <c r="E65" s="55" t="s">
        <v>360</v>
      </c>
      <c r="F65" s="448"/>
      <c r="G65" s="448"/>
      <c r="H65" s="452"/>
      <c r="I65" s="62">
        <v>0</v>
      </c>
      <c r="J65" s="55" t="s">
        <v>358</v>
      </c>
      <c r="K65" s="55">
        <v>0</v>
      </c>
      <c r="L65" s="55" t="s">
        <v>358</v>
      </c>
      <c r="M65" s="55" t="s">
        <v>358</v>
      </c>
      <c r="N65" s="191">
        <v>0</v>
      </c>
      <c r="O65" s="62" t="s">
        <v>358</v>
      </c>
      <c r="P65" s="55" t="s">
        <v>358</v>
      </c>
      <c r="Q65" s="55" t="s">
        <v>358</v>
      </c>
      <c r="R65" s="191" t="s">
        <v>358</v>
      </c>
      <c r="S65" s="62">
        <v>0</v>
      </c>
      <c r="T65" s="55">
        <v>0</v>
      </c>
      <c r="U65" s="55">
        <v>0</v>
      </c>
      <c r="V65" s="55">
        <v>0</v>
      </c>
      <c r="W65" s="191">
        <v>0</v>
      </c>
      <c r="X65" s="62">
        <v>0</v>
      </c>
      <c r="Y65" s="55">
        <v>0</v>
      </c>
      <c r="Z65" s="191">
        <v>0</v>
      </c>
      <c r="AA65" s="192">
        <v>0</v>
      </c>
      <c r="AB65" s="195">
        <v>0</v>
      </c>
      <c r="AC65" s="194">
        <v>0</v>
      </c>
    </row>
    <row r="66" spans="1:29" s="112" customFormat="1" ht="15" thickBot="1" x14ac:dyDescent="0.35">
      <c r="A66" s="220" t="s">
        <v>41</v>
      </c>
      <c r="B66" s="824"/>
      <c r="C66" s="825"/>
      <c r="D66" s="825"/>
      <c r="E66" s="825"/>
      <c r="F66" s="825"/>
      <c r="G66" s="825"/>
      <c r="H66" s="826"/>
      <c r="I66" s="187">
        <f t="shared" ref="I66:AC66" si="1">SUM(I8:I64)</f>
        <v>0</v>
      </c>
      <c r="J66" s="187">
        <f t="shared" si="1"/>
        <v>0</v>
      </c>
      <c r="K66" s="187">
        <f t="shared" si="1"/>
        <v>0</v>
      </c>
      <c r="L66" s="187">
        <f t="shared" si="1"/>
        <v>0</v>
      </c>
      <c r="M66" s="187">
        <f t="shared" si="1"/>
        <v>0</v>
      </c>
      <c r="N66" s="188">
        <f t="shared" si="1"/>
        <v>0</v>
      </c>
      <c r="O66" s="186">
        <f t="shared" si="1"/>
        <v>0</v>
      </c>
      <c r="P66" s="187">
        <f t="shared" si="1"/>
        <v>0</v>
      </c>
      <c r="Q66" s="187">
        <f t="shared" si="1"/>
        <v>0</v>
      </c>
      <c r="R66" s="188">
        <f t="shared" si="1"/>
        <v>0</v>
      </c>
      <c r="S66" s="186">
        <f t="shared" si="1"/>
        <v>0</v>
      </c>
      <c r="T66" s="187">
        <f t="shared" si="1"/>
        <v>0</v>
      </c>
      <c r="U66" s="187">
        <f t="shared" si="1"/>
        <v>0</v>
      </c>
      <c r="V66" s="187">
        <f t="shared" si="1"/>
        <v>0</v>
      </c>
      <c r="W66" s="188">
        <f t="shared" si="1"/>
        <v>0</v>
      </c>
      <c r="X66" s="186">
        <f t="shared" si="1"/>
        <v>0</v>
      </c>
      <c r="Y66" s="187">
        <f t="shared" si="1"/>
        <v>0</v>
      </c>
      <c r="Z66" s="188">
        <f t="shared" si="1"/>
        <v>0</v>
      </c>
      <c r="AA66" s="186">
        <f t="shared" si="1"/>
        <v>0</v>
      </c>
      <c r="AB66" s="188">
        <f t="shared" si="1"/>
        <v>0</v>
      </c>
      <c r="AC66" s="189">
        <f t="shared" si="1"/>
        <v>0</v>
      </c>
    </row>
    <row r="68" spans="1:29" x14ac:dyDescent="0.3">
      <c r="A68" s="38" t="s">
        <v>42</v>
      </c>
      <c r="C68" s="59"/>
      <c r="D68" s="113"/>
      <c r="E68" s="113"/>
      <c r="F68" s="113"/>
      <c r="G68" s="113"/>
      <c r="H68" s="113"/>
      <c r="I68" s="112"/>
      <c r="J68" s="112"/>
      <c r="K68" s="112"/>
      <c r="L68" s="112"/>
      <c r="M68" s="112"/>
      <c r="N68" s="112"/>
      <c r="O68" s="112"/>
      <c r="P68" s="112"/>
      <c r="Q68" s="112"/>
      <c r="R68" s="112"/>
      <c r="S68" s="112"/>
      <c r="T68" s="112"/>
      <c r="U68" s="112"/>
      <c r="V68" s="112"/>
      <c r="W68" s="112"/>
      <c r="X68" s="112"/>
      <c r="Y68" s="112"/>
      <c r="Z68" s="112"/>
      <c r="AA68" s="112"/>
      <c r="AB68" s="112"/>
      <c r="AC68" s="112"/>
    </row>
    <row r="69" spans="1:29" s="112" customFormat="1" x14ac:dyDescent="0.3">
      <c r="A69" s="181" t="s">
        <v>43</v>
      </c>
      <c r="B69" s="138"/>
      <c r="C69" s="203"/>
      <c r="D69" s="132"/>
      <c r="E69" s="132"/>
      <c r="F69" s="132"/>
      <c r="G69" s="132"/>
      <c r="H69" s="132"/>
      <c r="I69" s="139"/>
      <c r="J69" s="204"/>
      <c r="K69" s="204"/>
      <c r="L69" s="180"/>
      <c r="M69" s="180"/>
      <c r="N69" s="180"/>
      <c r="O69" s="180"/>
      <c r="P69" s="180"/>
    </row>
    <row r="70" spans="1:29" ht="15" customHeight="1" x14ac:dyDescent="0.3">
      <c r="A70" s="150" t="s">
        <v>44</v>
      </c>
      <c r="B70" s="336"/>
      <c r="C70" s="146"/>
      <c r="D70" s="146"/>
      <c r="E70" s="146"/>
      <c r="F70" s="146"/>
      <c r="G70" s="146"/>
      <c r="H70" s="146"/>
      <c r="I70" s="172"/>
      <c r="J70" s="156"/>
      <c r="K70" s="156"/>
      <c r="L70" s="92"/>
      <c r="M70" s="92"/>
      <c r="N70" s="92"/>
      <c r="O70" s="92"/>
      <c r="P70" s="92"/>
      <c r="Q70" s="6"/>
      <c r="R70" s="6"/>
      <c r="S70" s="112"/>
      <c r="T70" s="112"/>
      <c r="U70" s="112"/>
      <c r="V70" s="112"/>
      <c r="W70" s="112"/>
      <c r="X70" s="112"/>
      <c r="Y70" s="112"/>
      <c r="Z70" s="112"/>
      <c r="AA70" s="112"/>
      <c r="AB70" s="112"/>
      <c r="AC70" s="112"/>
    </row>
    <row r="71" spans="1:29" ht="15" customHeight="1" x14ac:dyDescent="0.3">
      <c r="A71" s="150" t="s">
        <v>45</v>
      </c>
      <c r="B71" s="336"/>
      <c r="C71" s="146"/>
      <c r="D71" s="146"/>
      <c r="E71" s="146"/>
      <c r="F71" s="146"/>
      <c r="G71" s="146"/>
      <c r="H71" s="146"/>
      <c r="I71" s="172"/>
      <c r="J71" s="156"/>
      <c r="K71" s="156"/>
      <c r="L71" s="92"/>
      <c r="M71" s="92"/>
      <c r="N71" s="92"/>
      <c r="O71" s="92"/>
      <c r="P71" s="92"/>
      <c r="Q71" s="6"/>
      <c r="R71" s="6"/>
      <c r="S71" s="112"/>
      <c r="T71" s="112"/>
      <c r="U71" s="112"/>
      <c r="V71" s="112"/>
      <c r="W71" s="112"/>
      <c r="X71" s="112"/>
      <c r="Y71" s="112"/>
      <c r="Z71" s="112"/>
      <c r="AA71" s="112"/>
      <c r="AB71" s="112"/>
      <c r="AC71" s="112"/>
    </row>
    <row r="72" spans="1:29" ht="15" customHeight="1" x14ac:dyDescent="0.3">
      <c r="A72" s="150" t="s">
        <v>46</v>
      </c>
      <c r="B72" s="336"/>
      <c r="C72" s="146"/>
      <c r="D72" s="146"/>
      <c r="E72" s="146"/>
      <c r="F72" s="146"/>
      <c r="G72" s="146"/>
      <c r="H72" s="146"/>
      <c r="I72" s="172"/>
      <c r="J72" s="156"/>
      <c r="K72" s="156"/>
      <c r="L72" s="92"/>
      <c r="M72" s="92"/>
      <c r="N72" s="92"/>
      <c r="O72" s="92"/>
      <c r="P72" s="92"/>
      <c r="Q72" s="6"/>
      <c r="R72" s="6"/>
      <c r="S72" s="112"/>
      <c r="T72" s="112"/>
      <c r="U72" s="112"/>
      <c r="V72" s="112"/>
      <c r="W72" s="112"/>
      <c r="X72" s="112"/>
      <c r="Y72" s="112"/>
      <c r="Z72" s="112"/>
      <c r="AA72" s="112"/>
      <c r="AB72" s="112"/>
      <c r="AC72" s="112"/>
    </row>
    <row r="73" spans="1:29" ht="15" customHeight="1" x14ac:dyDescent="0.3">
      <c r="A73" s="153" t="s">
        <v>47</v>
      </c>
      <c r="B73" s="337"/>
      <c r="C73" s="157"/>
      <c r="D73" s="157"/>
      <c r="E73" s="157"/>
      <c r="F73" s="157"/>
      <c r="G73" s="157"/>
      <c r="H73" s="157"/>
      <c r="I73" s="175"/>
      <c r="J73" s="156"/>
      <c r="K73" s="156"/>
      <c r="L73" s="68"/>
      <c r="M73" s="68"/>
      <c r="N73" s="68"/>
      <c r="O73" s="68"/>
      <c r="P73" s="68"/>
      <c r="Q73" s="112"/>
      <c r="R73" s="112"/>
      <c r="S73" s="112"/>
      <c r="T73" s="112"/>
      <c r="U73" s="112"/>
      <c r="V73" s="112"/>
      <c r="W73" s="112"/>
      <c r="X73" s="112"/>
      <c r="Y73" s="112"/>
      <c r="Z73" s="112"/>
      <c r="AA73" s="112"/>
      <c r="AB73" s="112"/>
      <c r="AC73" s="112"/>
    </row>
  </sheetData>
  <mergeCells count="7">
    <mergeCell ref="B66:H66"/>
    <mergeCell ref="A6:H6"/>
    <mergeCell ref="AA6:AB6"/>
    <mergeCell ref="I6:N6"/>
    <mergeCell ref="O6:R6"/>
    <mergeCell ref="S6:W6"/>
    <mergeCell ref="X6:Z6"/>
  </mergeCells>
  <printOptions headings="1" gridLines="1"/>
  <pageMargins left="0.7" right="0.7" top="0.75" bottom="0.75" header="0.3" footer="0.3"/>
  <pageSetup scale="2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9"/>
  <sheetViews>
    <sheetView showWhiteSpace="0" zoomScale="55" zoomScaleNormal="55" workbookViewId="0">
      <selection activeCell="O32" sqref="O32"/>
    </sheetView>
  </sheetViews>
  <sheetFormatPr defaultRowHeight="14.4" x14ac:dyDescent="0.3"/>
  <cols>
    <col min="1" max="1" width="23.109375" style="112" customWidth="1"/>
    <col min="2" max="2" width="25.88671875" customWidth="1"/>
    <col min="3" max="4" width="15.88671875" customWidth="1"/>
    <col min="5" max="5" width="22.109375" bestFit="1" customWidth="1"/>
    <col min="6" max="6" width="23.44140625" bestFit="1" customWidth="1"/>
    <col min="7" max="10" width="15.88671875" customWidth="1"/>
    <col min="11" max="11" width="18" customWidth="1"/>
    <col min="12" max="17" width="15.88671875" customWidth="1"/>
  </cols>
  <sheetData>
    <row r="1" spans="1:17" x14ac:dyDescent="0.3">
      <c r="A1" s="1" t="s">
        <v>175</v>
      </c>
      <c r="B1" s="1" t="s">
        <v>176</v>
      </c>
      <c r="C1" s="125"/>
      <c r="D1" s="234" t="s">
        <v>2</v>
      </c>
      <c r="E1" s="234" t="s">
        <v>422</v>
      </c>
      <c r="F1" s="112"/>
      <c r="G1" s="112"/>
      <c r="H1" s="2"/>
      <c r="I1" s="112"/>
      <c r="J1" s="112"/>
      <c r="K1" s="112"/>
      <c r="L1" s="112"/>
      <c r="M1" s="112"/>
      <c r="N1" s="112"/>
      <c r="O1" s="112"/>
      <c r="P1" s="112"/>
      <c r="Q1" s="112"/>
    </row>
    <row r="2" spans="1:17" s="112" customFormat="1" x14ac:dyDescent="0.3">
      <c r="A2" s="1"/>
      <c r="B2" s="1"/>
      <c r="C2" s="125"/>
      <c r="D2" s="234" t="s">
        <v>4</v>
      </c>
      <c r="E2" s="250">
        <v>2018</v>
      </c>
      <c r="H2" s="2"/>
    </row>
    <row r="3" spans="1:17" x14ac:dyDescent="0.3">
      <c r="B3" s="1"/>
      <c r="C3" s="5"/>
      <c r="D3" s="2"/>
      <c r="E3" s="112"/>
      <c r="F3" s="112"/>
      <c r="G3" s="112"/>
      <c r="H3" s="112"/>
      <c r="I3" s="112"/>
      <c r="J3" s="112"/>
      <c r="K3" s="112"/>
      <c r="L3" s="112"/>
      <c r="M3" s="112"/>
      <c r="N3" s="112"/>
      <c r="O3" s="112"/>
      <c r="P3" s="112"/>
      <c r="Q3" s="112"/>
    </row>
    <row r="4" spans="1:17" ht="15" customHeight="1" x14ac:dyDescent="0.3">
      <c r="A4" s="167" t="s">
        <v>177</v>
      </c>
      <c r="B4" s="138"/>
      <c r="C4" s="168"/>
      <c r="D4" s="168"/>
      <c r="E4" s="168"/>
      <c r="F4" s="168"/>
      <c r="G4" s="169"/>
      <c r="H4" s="213"/>
      <c r="I4" s="213"/>
      <c r="J4" s="112"/>
      <c r="K4" s="112"/>
      <c r="L4" s="112"/>
      <c r="M4" s="112"/>
      <c r="N4" s="112"/>
      <c r="O4" s="112"/>
      <c r="P4" s="112"/>
      <c r="Q4" s="112"/>
    </row>
    <row r="5" spans="1:17" ht="15" customHeight="1" x14ac:dyDescent="0.3">
      <c r="A5" s="150" t="s">
        <v>178</v>
      </c>
      <c r="B5" s="144"/>
      <c r="C5" s="170"/>
      <c r="D5" s="170"/>
      <c r="E5" s="170"/>
      <c r="F5" s="170"/>
      <c r="G5" s="368"/>
      <c r="H5" s="213"/>
      <c r="I5" s="213"/>
      <c r="J5" s="112"/>
      <c r="K5" s="112"/>
      <c r="L5" s="112"/>
      <c r="M5" s="112"/>
      <c r="N5" s="112"/>
      <c r="O5" s="112"/>
      <c r="P5" s="112"/>
      <c r="Q5" s="112"/>
    </row>
    <row r="6" spans="1:17" ht="15" customHeight="1" x14ac:dyDescent="0.3">
      <c r="A6" s="150" t="s">
        <v>179</v>
      </c>
      <c r="B6" s="144"/>
      <c r="C6" s="146"/>
      <c r="D6" s="171"/>
      <c r="E6" s="146"/>
      <c r="F6" s="146"/>
      <c r="G6" s="172"/>
      <c r="H6" s="156"/>
      <c r="I6" s="156"/>
      <c r="J6" s="112"/>
      <c r="K6" s="112"/>
      <c r="L6" s="112"/>
      <c r="M6" s="112"/>
      <c r="N6" s="112"/>
      <c r="O6" s="112"/>
      <c r="P6" s="112"/>
      <c r="Q6" s="112"/>
    </row>
    <row r="7" spans="1:17" s="3" customFormat="1" ht="15" customHeight="1" x14ac:dyDescent="0.35">
      <c r="A7" s="150" t="s">
        <v>180</v>
      </c>
      <c r="B7" s="336"/>
      <c r="C7" s="173"/>
      <c r="D7" s="171"/>
      <c r="E7" s="173"/>
      <c r="F7" s="173"/>
      <c r="G7" s="369"/>
      <c r="H7" s="213"/>
      <c r="I7" s="213"/>
      <c r="J7" s="2"/>
      <c r="K7" s="2"/>
      <c r="L7" s="2"/>
      <c r="M7" s="2"/>
      <c r="N7" s="2"/>
      <c r="O7" s="2"/>
      <c r="P7" s="113"/>
      <c r="Q7" s="113"/>
    </row>
    <row r="8" spans="1:17" ht="15" customHeight="1" x14ac:dyDescent="0.3">
      <c r="A8" s="150" t="s">
        <v>181</v>
      </c>
      <c r="B8" s="144"/>
      <c r="C8" s="145"/>
      <c r="D8" s="171"/>
      <c r="E8" s="145"/>
      <c r="F8" s="145"/>
      <c r="G8" s="151"/>
      <c r="H8" s="347"/>
      <c r="I8" s="347"/>
      <c r="J8" s="112"/>
      <c r="K8" s="112"/>
      <c r="L8" s="112"/>
      <c r="M8" s="112"/>
      <c r="N8" s="112"/>
      <c r="O8" s="112"/>
      <c r="P8" s="112"/>
      <c r="Q8" s="112"/>
    </row>
    <row r="9" spans="1:17" ht="15" customHeight="1" x14ac:dyDescent="0.3">
      <c r="A9" s="150" t="s">
        <v>182</v>
      </c>
      <c r="B9" s="144"/>
      <c r="C9" s="146"/>
      <c r="D9" s="171"/>
      <c r="E9" s="146"/>
      <c r="F9" s="146"/>
      <c r="G9" s="172"/>
      <c r="H9" s="156"/>
      <c r="I9" s="156"/>
      <c r="J9" s="112"/>
      <c r="K9" s="112"/>
      <c r="L9" s="112"/>
      <c r="M9" s="112"/>
      <c r="N9" s="112"/>
      <c r="O9" s="112"/>
      <c r="P9" s="112"/>
      <c r="Q9" s="112"/>
    </row>
    <row r="10" spans="1:17" ht="15" customHeight="1" x14ac:dyDescent="0.3">
      <c r="A10" s="153" t="s">
        <v>183</v>
      </c>
      <c r="B10" s="154"/>
      <c r="C10" s="157"/>
      <c r="D10" s="174"/>
      <c r="E10" s="157"/>
      <c r="F10" s="157"/>
      <c r="G10" s="175"/>
      <c r="H10" s="156"/>
      <c r="I10" s="156"/>
      <c r="J10" s="112"/>
      <c r="K10" s="112"/>
      <c r="L10" s="112"/>
      <c r="M10" s="112"/>
      <c r="N10" s="112"/>
      <c r="O10" s="112"/>
      <c r="P10" s="112"/>
      <c r="Q10" s="112"/>
    </row>
    <row r="11" spans="1:17" ht="15" customHeight="1" thickBot="1" x14ac:dyDescent="0.35">
      <c r="B11" s="10"/>
      <c r="C11" s="112"/>
      <c r="D11" s="10"/>
      <c r="E11" s="10"/>
      <c r="F11" s="10"/>
      <c r="G11" s="10"/>
      <c r="H11" s="10"/>
      <c r="I11" s="112"/>
      <c r="J11" s="112"/>
      <c r="K11" s="112"/>
      <c r="L11" s="112"/>
      <c r="M11" s="112"/>
      <c r="N11" s="112"/>
      <c r="O11" s="112"/>
      <c r="P11" s="112"/>
      <c r="Q11" s="112"/>
    </row>
    <row r="12" spans="1:17" ht="16.2" thickBot="1" x14ac:dyDescent="0.35">
      <c r="B12" s="213"/>
      <c r="C12" s="918" t="s">
        <v>184</v>
      </c>
      <c r="D12" s="919"/>
      <c r="E12" s="919"/>
      <c r="F12" s="919"/>
      <c r="G12" s="919"/>
      <c r="H12" s="920"/>
      <c r="I12" s="912" t="s">
        <v>185</v>
      </c>
      <c r="J12" s="913"/>
      <c r="K12" s="914"/>
      <c r="L12" s="912" t="s">
        <v>186</v>
      </c>
      <c r="M12" s="913"/>
      <c r="N12" s="913"/>
      <c r="O12" s="913"/>
      <c r="P12" s="913"/>
      <c r="Q12" s="914"/>
    </row>
    <row r="13" spans="1:17" ht="75" customHeight="1" thickBot="1" x14ac:dyDescent="0.35">
      <c r="B13" s="214"/>
      <c r="C13" s="907" t="s">
        <v>187</v>
      </c>
      <c r="D13" s="908"/>
      <c r="E13" s="909"/>
      <c r="F13" s="907" t="s">
        <v>188</v>
      </c>
      <c r="G13" s="910"/>
      <c r="H13" s="911"/>
      <c r="I13" s="431" t="s">
        <v>189</v>
      </c>
      <c r="J13" s="431" t="s">
        <v>76</v>
      </c>
      <c r="K13" s="431" t="s">
        <v>190</v>
      </c>
      <c r="L13" s="915" t="s">
        <v>191</v>
      </c>
      <c r="M13" s="916"/>
      <c r="N13" s="916"/>
      <c r="O13" s="917"/>
      <c r="P13" s="106" t="s">
        <v>192</v>
      </c>
      <c r="Q13" s="106" t="s">
        <v>193</v>
      </c>
    </row>
    <row r="14" spans="1:17" ht="60" customHeight="1" thickBot="1" x14ac:dyDescent="0.35">
      <c r="A14" s="367" t="s">
        <v>2</v>
      </c>
      <c r="B14" s="360" t="s">
        <v>194</v>
      </c>
      <c r="C14" s="111" t="s">
        <v>195</v>
      </c>
      <c r="D14" s="43" t="s">
        <v>196</v>
      </c>
      <c r="E14" s="42" t="s">
        <v>197</v>
      </c>
      <c r="F14" s="41" t="s">
        <v>198</v>
      </c>
      <c r="G14" s="43" t="s">
        <v>199</v>
      </c>
      <c r="H14" s="42" t="s">
        <v>200</v>
      </c>
      <c r="I14" s="41" t="s">
        <v>201</v>
      </c>
      <c r="J14" s="41" t="s">
        <v>202</v>
      </c>
      <c r="K14" s="41" t="s">
        <v>203</v>
      </c>
      <c r="L14" s="432" t="s">
        <v>204</v>
      </c>
      <c r="M14" s="43" t="s">
        <v>205</v>
      </c>
      <c r="N14" s="433" t="s">
        <v>206</v>
      </c>
      <c r="O14" s="42" t="s">
        <v>195</v>
      </c>
      <c r="P14" s="105" t="s">
        <v>207</v>
      </c>
      <c r="Q14" s="105" t="s">
        <v>208</v>
      </c>
    </row>
    <row r="15" spans="1:17" ht="30" customHeight="1" x14ac:dyDescent="0.3">
      <c r="A15" s="366" t="str">
        <f>$E$1</f>
        <v>Unitil - FG&amp;E</v>
      </c>
      <c r="B15" s="361" t="s">
        <v>209</v>
      </c>
      <c r="C15" s="316">
        <v>0</v>
      </c>
      <c r="D15" s="314">
        <v>0</v>
      </c>
      <c r="E15" s="290">
        <v>45</v>
      </c>
      <c r="F15" s="316">
        <v>0</v>
      </c>
      <c r="G15" s="314">
        <v>0</v>
      </c>
      <c r="H15" s="290">
        <v>45</v>
      </c>
      <c r="I15" s="316" t="s">
        <v>358</v>
      </c>
      <c r="J15" s="316" t="s">
        <v>358</v>
      </c>
      <c r="K15" s="322"/>
      <c r="L15" s="313" t="s">
        <v>358</v>
      </c>
      <c r="M15" s="314" t="s">
        <v>358</v>
      </c>
      <c r="N15" s="314" t="s">
        <v>358</v>
      </c>
      <c r="O15" s="315" t="s">
        <v>358</v>
      </c>
      <c r="P15" s="107"/>
      <c r="Q15" s="107"/>
    </row>
    <row r="16" spans="1:17" ht="30" customHeight="1" x14ac:dyDescent="0.3">
      <c r="A16" s="364" t="str">
        <f t="shared" ref="A16:A22" si="0">$E$1</f>
        <v>Unitil - FG&amp;E</v>
      </c>
      <c r="B16" s="362" t="s">
        <v>210</v>
      </c>
      <c r="C16" s="323">
        <f>C15/$E$15</f>
        <v>0</v>
      </c>
      <c r="D16" s="324">
        <f t="shared" ref="D16:E16" si="1">D15/$E$15</f>
        <v>0</v>
      </c>
      <c r="E16" s="325">
        <f t="shared" si="1"/>
        <v>1</v>
      </c>
      <c r="F16" s="323">
        <f>F15/$E$15</f>
        <v>0</v>
      </c>
      <c r="G16" s="324">
        <f t="shared" ref="G16:H16" si="2">G15/$E$15</f>
        <v>0</v>
      </c>
      <c r="H16" s="325">
        <f t="shared" si="2"/>
        <v>1</v>
      </c>
      <c r="I16" s="323" t="s">
        <v>358</v>
      </c>
      <c r="J16" s="323" t="s">
        <v>358</v>
      </c>
      <c r="K16" s="326"/>
      <c r="L16" s="327" t="s">
        <v>358</v>
      </c>
      <c r="M16" s="324" t="s">
        <v>358</v>
      </c>
      <c r="N16" s="324" t="s">
        <v>358</v>
      </c>
      <c r="O16" s="328" t="s">
        <v>358</v>
      </c>
      <c r="P16" s="104"/>
      <c r="Q16" s="104"/>
    </row>
    <row r="17" spans="1:17" ht="30" customHeight="1" x14ac:dyDescent="0.3">
      <c r="A17" s="364" t="str">
        <f t="shared" si="0"/>
        <v>Unitil - FG&amp;E</v>
      </c>
      <c r="B17" s="362" t="s">
        <v>211</v>
      </c>
      <c r="C17" s="317">
        <v>0</v>
      </c>
      <c r="D17" s="318">
        <v>0</v>
      </c>
      <c r="E17" s="291">
        <v>29869</v>
      </c>
      <c r="F17" s="317">
        <v>0</v>
      </c>
      <c r="G17" s="318">
        <v>0</v>
      </c>
      <c r="H17" s="291">
        <v>29869</v>
      </c>
      <c r="I17" s="317" t="s">
        <v>358</v>
      </c>
      <c r="J17" s="317" t="s">
        <v>358</v>
      </c>
      <c r="K17" s="317">
        <v>0</v>
      </c>
      <c r="L17" s="319" t="s">
        <v>358</v>
      </c>
      <c r="M17" s="318" t="s">
        <v>358</v>
      </c>
      <c r="N17" s="318" t="s">
        <v>358</v>
      </c>
      <c r="O17" s="320" t="s">
        <v>358</v>
      </c>
      <c r="P17" s="104"/>
      <c r="Q17" s="104"/>
    </row>
    <row r="18" spans="1:17" ht="30" customHeight="1" x14ac:dyDescent="0.3">
      <c r="A18" s="364" t="str">
        <f t="shared" si="0"/>
        <v>Unitil - FG&amp;E</v>
      </c>
      <c r="B18" s="362" t="s">
        <v>212</v>
      </c>
      <c r="C18" s="323">
        <f t="shared" ref="C18:H18" si="3">C17/$E$17</f>
        <v>0</v>
      </c>
      <c r="D18" s="324">
        <f t="shared" si="3"/>
        <v>0</v>
      </c>
      <c r="E18" s="325">
        <f t="shared" si="3"/>
        <v>1</v>
      </c>
      <c r="F18" s="323">
        <f t="shared" si="3"/>
        <v>0</v>
      </c>
      <c r="G18" s="324">
        <f t="shared" si="3"/>
        <v>0</v>
      </c>
      <c r="H18" s="325">
        <f t="shared" si="3"/>
        <v>1</v>
      </c>
      <c r="I18" s="323" t="s">
        <v>358</v>
      </c>
      <c r="J18" s="323" t="s">
        <v>358</v>
      </c>
      <c r="K18" s="323">
        <v>0</v>
      </c>
      <c r="L18" s="327" t="s">
        <v>358</v>
      </c>
      <c r="M18" s="324" t="s">
        <v>358</v>
      </c>
      <c r="N18" s="324" t="s">
        <v>358</v>
      </c>
      <c r="O18" s="328" t="s">
        <v>358</v>
      </c>
      <c r="P18" s="104"/>
      <c r="Q18" s="104"/>
    </row>
    <row r="19" spans="1:17" ht="30" customHeight="1" x14ac:dyDescent="0.3">
      <c r="A19" s="364" t="str">
        <f t="shared" si="0"/>
        <v>Unitil - FG&amp;E</v>
      </c>
      <c r="B19" s="362" t="s">
        <v>213</v>
      </c>
      <c r="C19" s="317">
        <v>0</v>
      </c>
      <c r="D19" s="318">
        <v>0</v>
      </c>
      <c r="E19" s="291">
        <v>451348.66899999988</v>
      </c>
      <c r="F19" s="317">
        <v>0</v>
      </c>
      <c r="G19" s="318">
        <v>0</v>
      </c>
      <c r="H19" s="291">
        <v>451348.66899999988</v>
      </c>
      <c r="I19" s="317" t="s">
        <v>358</v>
      </c>
      <c r="J19" s="317" t="s">
        <v>358</v>
      </c>
      <c r="K19" s="321"/>
      <c r="L19" s="319" t="s">
        <v>358</v>
      </c>
      <c r="M19" s="318" t="s">
        <v>358</v>
      </c>
      <c r="N19" s="318" t="s">
        <v>358</v>
      </c>
      <c r="O19" s="320" t="s">
        <v>358</v>
      </c>
      <c r="P19" s="104"/>
      <c r="Q19" s="104"/>
    </row>
    <row r="20" spans="1:17" ht="30" customHeight="1" x14ac:dyDescent="0.3">
      <c r="A20" s="364" t="str">
        <f t="shared" si="0"/>
        <v>Unitil - FG&amp;E</v>
      </c>
      <c r="B20" s="362" t="s">
        <v>214</v>
      </c>
      <c r="C20" s="323">
        <f t="shared" ref="C20:H20" si="4">C19/$E$19</f>
        <v>0</v>
      </c>
      <c r="D20" s="324">
        <f t="shared" si="4"/>
        <v>0</v>
      </c>
      <c r="E20" s="325">
        <f t="shared" si="4"/>
        <v>1</v>
      </c>
      <c r="F20" s="323">
        <f t="shared" si="4"/>
        <v>0</v>
      </c>
      <c r="G20" s="324">
        <f t="shared" si="4"/>
        <v>0</v>
      </c>
      <c r="H20" s="325">
        <f t="shared" si="4"/>
        <v>1</v>
      </c>
      <c r="I20" s="323" t="s">
        <v>358</v>
      </c>
      <c r="J20" s="323" t="s">
        <v>358</v>
      </c>
      <c r="K20" s="326"/>
      <c r="L20" s="327" t="s">
        <v>358</v>
      </c>
      <c r="M20" s="324" t="s">
        <v>358</v>
      </c>
      <c r="N20" s="324" t="s">
        <v>358</v>
      </c>
      <c r="O20" s="328" t="s">
        <v>358</v>
      </c>
      <c r="P20" s="104"/>
      <c r="Q20" s="104"/>
    </row>
    <row r="21" spans="1:17" ht="30" customHeight="1" x14ac:dyDescent="0.3">
      <c r="A21" s="364" t="str">
        <f t="shared" si="0"/>
        <v>Unitil - FG&amp;E</v>
      </c>
      <c r="B21" s="362" t="s">
        <v>215</v>
      </c>
      <c r="C21" s="317">
        <v>0</v>
      </c>
      <c r="D21" s="318">
        <v>0</v>
      </c>
      <c r="E21" s="291">
        <v>93.322999999999993</v>
      </c>
      <c r="F21" s="317">
        <v>0</v>
      </c>
      <c r="G21" s="318">
        <v>0</v>
      </c>
      <c r="H21" s="291">
        <v>93.322999999999993</v>
      </c>
      <c r="I21" s="317" t="s">
        <v>358</v>
      </c>
      <c r="J21" s="317" t="s">
        <v>358</v>
      </c>
      <c r="K21" s="321"/>
      <c r="L21" s="319" t="s">
        <v>358</v>
      </c>
      <c r="M21" s="318" t="s">
        <v>358</v>
      </c>
      <c r="N21" s="318" t="s">
        <v>358</v>
      </c>
      <c r="O21" s="320" t="s">
        <v>358</v>
      </c>
      <c r="P21" s="104"/>
      <c r="Q21" s="104"/>
    </row>
    <row r="22" spans="1:17" ht="30" customHeight="1" thickBot="1" x14ac:dyDescent="0.35">
      <c r="A22" s="365" t="str">
        <f t="shared" si="0"/>
        <v>Unitil - FG&amp;E</v>
      </c>
      <c r="B22" s="363" t="s">
        <v>216</v>
      </c>
      <c r="C22" s="329">
        <f t="shared" ref="C22:H22" si="5">C21/$E$21</f>
        <v>0</v>
      </c>
      <c r="D22" s="330">
        <f t="shared" si="5"/>
        <v>0</v>
      </c>
      <c r="E22" s="331">
        <f t="shared" si="5"/>
        <v>1</v>
      </c>
      <c r="F22" s="329">
        <f t="shared" si="5"/>
        <v>0</v>
      </c>
      <c r="G22" s="330">
        <f t="shared" si="5"/>
        <v>0</v>
      </c>
      <c r="H22" s="331">
        <f t="shared" si="5"/>
        <v>1</v>
      </c>
      <c r="I22" s="329" t="s">
        <v>358</v>
      </c>
      <c r="J22" s="329" t="s">
        <v>358</v>
      </c>
      <c r="K22" s="332"/>
      <c r="L22" s="333" t="s">
        <v>358</v>
      </c>
      <c r="M22" s="330" t="s">
        <v>358</v>
      </c>
      <c r="N22" s="330" t="s">
        <v>358</v>
      </c>
      <c r="O22" s="334" t="s">
        <v>358</v>
      </c>
      <c r="P22" s="248"/>
      <c r="Q22" s="248"/>
    </row>
    <row r="23" spans="1:17" ht="30" customHeight="1" thickBot="1" x14ac:dyDescent="0.35">
      <c r="B23" s="204"/>
      <c r="C23" s="204"/>
      <c r="D23" s="204"/>
      <c r="E23" s="204"/>
      <c r="F23" s="204"/>
      <c r="G23" s="204"/>
      <c r="H23" s="204"/>
      <c r="I23" s="204"/>
      <c r="J23" s="204"/>
      <c r="K23" s="204"/>
      <c r="L23" s="204"/>
      <c r="M23" s="204"/>
      <c r="N23" s="204"/>
      <c r="O23" s="247" t="s">
        <v>217</v>
      </c>
      <c r="P23" s="311" t="s">
        <v>358</v>
      </c>
      <c r="Q23" s="312">
        <v>0</v>
      </c>
    </row>
    <row r="24" spans="1:17" x14ac:dyDescent="0.3">
      <c r="A24" s="354" t="s">
        <v>218</v>
      </c>
      <c r="B24" s="204"/>
      <c r="C24" s="204"/>
      <c r="D24" s="204"/>
      <c r="E24" s="204"/>
      <c r="F24" s="204"/>
      <c r="G24" s="204"/>
      <c r="H24" s="204"/>
      <c r="I24" s="204"/>
      <c r="J24" s="204"/>
      <c r="K24" s="204"/>
      <c r="L24" s="112"/>
      <c r="M24" s="112"/>
      <c r="N24" s="112"/>
      <c r="O24" s="112"/>
      <c r="P24" s="112"/>
      <c r="Q24" s="112"/>
    </row>
    <row r="25" spans="1:17" x14ac:dyDescent="0.3">
      <c r="A25" s="158" t="s">
        <v>219</v>
      </c>
      <c r="B25" s="138"/>
      <c r="C25" s="159"/>
      <c r="D25" s="159"/>
      <c r="E25" s="159"/>
      <c r="F25" s="159"/>
      <c r="G25" s="159"/>
      <c r="H25" s="159"/>
      <c r="I25" s="160"/>
      <c r="J25" s="161"/>
      <c r="K25" s="370"/>
      <c r="L25" s="112"/>
      <c r="M25" s="112"/>
      <c r="N25" s="112"/>
      <c r="O25" s="112"/>
      <c r="P25" s="112"/>
      <c r="Q25" s="112"/>
    </row>
    <row r="26" spans="1:17" x14ac:dyDescent="0.3">
      <c r="A26" s="150" t="s">
        <v>220</v>
      </c>
      <c r="B26" s="144"/>
      <c r="C26" s="149"/>
      <c r="D26" s="149"/>
      <c r="E26" s="149"/>
      <c r="F26" s="149"/>
      <c r="G26" s="149"/>
      <c r="H26" s="149"/>
      <c r="I26" s="162"/>
      <c r="J26" s="163"/>
      <c r="K26" s="370"/>
      <c r="L26" s="112"/>
      <c r="M26" s="112"/>
      <c r="N26" s="112"/>
      <c r="O26" s="112"/>
      <c r="P26" s="112"/>
      <c r="Q26" s="112"/>
    </row>
    <row r="27" spans="1:17" x14ac:dyDescent="0.3">
      <c r="A27" s="150" t="s">
        <v>221</v>
      </c>
      <c r="B27" s="144"/>
      <c r="C27" s="149"/>
      <c r="D27" s="149"/>
      <c r="E27" s="149"/>
      <c r="F27" s="149"/>
      <c r="G27" s="149"/>
      <c r="H27" s="149"/>
      <c r="I27" s="162"/>
      <c r="J27" s="163"/>
      <c r="K27" s="370"/>
      <c r="L27" s="112"/>
      <c r="M27" s="112"/>
      <c r="N27" s="112"/>
      <c r="O27" s="112"/>
      <c r="P27" s="112"/>
      <c r="Q27" s="112"/>
    </row>
    <row r="28" spans="1:17" x14ac:dyDescent="0.3">
      <c r="A28" s="153" t="s">
        <v>222</v>
      </c>
      <c r="B28" s="154"/>
      <c r="C28" s="164"/>
      <c r="D28" s="164"/>
      <c r="E28" s="164"/>
      <c r="F28" s="164"/>
      <c r="G28" s="164"/>
      <c r="H28" s="164"/>
      <c r="I28" s="165"/>
      <c r="J28" s="166"/>
      <c r="K28" s="370"/>
      <c r="L28" s="112"/>
      <c r="M28" s="112"/>
      <c r="N28" s="112"/>
      <c r="O28" s="112"/>
      <c r="P28" s="112"/>
      <c r="Q28" s="112"/>
    </row>
    <row r="29" spans="1:17" x14ac:dyDescent="0.3">
      <c r="B29" s="124"/>
      <c r="C29" s="112"/>
      <c r="D29" s="112"/>
      <c r="E29" s="112"/>
      <c r="F29" s="112"/>
      <c r="G29" s="112"/>
      <c r="H29" s="112"/>
      <c r="I29" s="112"/>
      <c r="J29" s="112"/>
      <c r="K29" s="112"/>
      <c r="L29" s="112"/>
      <c r="M29" s="112"/>
      <c r="N29" s="112"/>
      <c r="O29" s="112"/>
      <c r="P29" s="112"/>
      <c r="Q29" s="112"/>
    </row>
  </sheetData>
  <mergeCells count="6">
    <mergeCell ref="C13:E13"/>
    <mergeCell ref="F13:H13"/>
    <mergeCell ref="L12:Q12"/>
    <mergeCell ref="L13:O13"/>
    <mergeCell ref="C12:H12"/>
    <mergeCell ref="I12:K12"/>
  </mergeCells>
  <pageMargins left="0.7" right="0.7" top="0.75" bottom="0.75" header="0.3" footer="0.3"/>
  <pageSetup scale="40" orientation="landscape" r:id="rId1"/>
  <colBreaks count="1" manualBreakCount="1">
    <brk id="7"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0"/>
  <sheetViews>
    <sheetView showWhiteSpace="0" zoomScale="55" zoomScaleNormal="55" workbookViewId="0">
      <selection activeCell="B20" sqref="B20"/>
    </sheetView>
  </sheetViews>
  <sheetFormatPr defaultColWidth="8.88671875" defaultRowHeight="14.4" x14ac:dyDescent="0.3"/>
  <cols>
    <col min="1" max="1" width="23.109375" style="112" customWidth="1"/>
    <col min="2" max="2" width="25.88671875" style="112" customWidth="1"/>
    <col min="3" max="4" width="15.88671875" style="112" customWidth="1"/>
    <col min="5" max="5" width="22.109375" style="112" bestFit="1" customWidth="1"/>
    <col min="6" max="6" width="23.44140625" style="112" bestFit="1" customWidth="1"/>
    <col min="7" max="10" width="15.88671875" style="112" customWidth="1"/>
    <col min="11" max="11" width="18" style="112" customWidth="1"/>
    <col min="12" max="17" width="15.88671875" style="112" customWidth="1"/>
    <col min="18" max="16384" width="8.88671875" style="112"/>
  </cols>
  <sheetData>
    <row r="1" spans="1:17" x14ac:dyDescent="0.3">
      <c r="A1" s="1" t="s">
        <v>223</v>
      </c>
      <c r="B1" s="1" t="s">
        <v>176</v>
      </c>
      <c r="C1" s="125"/>
      <c r="D1" s="234" t="s">
        <v>2</v>
      </c>
      <c r="E1" s="234" t="s">
        <v>422</v>
      </c>
      <c r="H1" s="2"/>
    </row>
    <row r="2" spans="1:17" x14ac:dyDescent="0.3">
      <c r="A2" s="1"/>
      <c r="B2" s="1"/>
      <c r="C2" s="125"/>
      <c r="D2" s="234" t="s">
        <v>4</v>
      </c>
      <c r="E2" s="250">
        <v>2019</v>
      </c>
      <c r="H2" s="2"/>
    </row>
    <row r="3" spans="1:17" x14ac:dyDescent="0.3">
      <c r="B3" s="1"/>
      <c r="C3" s="5"/>
      <c r="D3" s="2"/>
    </row>
    <row r="4" spans="1:17" ht="15" customHeight="1" x14ac:dyDescent="0.3">
      <c r="A4" s="167" t="s">
        <v>177</v>
      </c>
      <c r="B4" s="138"/>
      <c r="C4" s="168"/>
      <c r="D4" s="168"/>
      <c r="E4" s="168"/>
      <c r="F4" s="168"/>
      <c r="G4" s="169"/>
      <c r="H4" s="213"/>
      <c r="I4" s="213"/>
    </row>
    <row r="5" spans="1:17" ht="15" customHeight="1" x14ac:dyDescent="0.3">
      <c r="A5" s="150" t="s">
        <v>178</v>
      </c>
      <c r="B5" s="144"/>
      <c r="C5" s="170"/>
      <c r="D5" s="170"/>
      <c r="E5" s="170"/>
      <c r="F5" s="170"/>
      <c r="G5" s="368"/>
      <c r="H5" s="213"/>
      <c r="I5" s="213"/>
    </row>
    <row r="6" spans="1:17" ht="15" customHeight="1" x14ac:dyDescent="0.3">
      <c r="A6" s="150" t="s">
        <v>179</v>
      </c>
      <c r="B6" s="144"/>
      <c r="C6" s="146"/>
      <c r="D6" s="171"/>
      <c r="E6" s="146"/>
      <c r="F6" s="146"/>
      <c r="G6" s="172"/>
      <c r="H6" s="156"/>
      <c r="I6" s="156"/>
    </row>
    <row r="7" spans="1:17" s="113" customFormat="1" ht="15" customHeight="1" x14ac:dyDescent="0.35">
      <c r="A7" s="150" t="s">
        <v>180</v>
      </c>
      <c r="B7" s="336"/>
      <c r="C7" s="173"/>
      <c r="D7" s="171"/>
      <c r="E7" s="173"/>
      <c r="F7" s="173"/>
      <c r="G7" s="369"/>
      <c r="H7" s="213"/>
      <c r="I7" s="213"/>
      <c r="J7" s="2"/>
      <c r="K7" s="2"/>
      <c r="L7" s="2"/>
      <c r="M7" s="2"/>
      <c r="N7" s="2"/>
      <c r="O7" s="2"/>
    </row>
    <row r="8" spans="1:17" ht="15" customHeight="1" x14ac:dyDescent="0.3">
      <c r="A8" s="150" t="s">
        <v>181</v>
      </c>
      <c r="B8" s="144"/>
      <c r="C8" s="145"/>
      <c r="D8" s="171"/>
      <c r="E8" s="145"/>
      <c r="F8" s="145"/>
      <c r="G8" s="151"/>
      <c r="H8" s="347"/>
      <c r="I8" s="347"/>
    </row>
    <row r="9" spans="1:17" ht="15" customHeight="1" x14ac:dyDescent="0.3">
      <c r="A9" s="150" t="s">
        <v>182</v>
      </c>
      <c r="B9" s="144"/>
      <c r="C9" s="146"/>
      <c r="D9" s="171"/>
      <c r="E9" s="146"/>
      <c r="F9" s="146"/>
      <c r="G9" s="172"/>
      <c r="H9" s="156"/>
      <c r="I9" s="156"/>
    </row>
    <row r="10" spans="1:17" ht="15" customHeight="1" x14ac:dyDescent="0.3">
      <c r="A10" s="153" t="s">
        <v>183</v>
      </c>
      <c r="B10" s="154"/>
      <c r="C10" s="157"/>
      <c r="D10" s="174"/>
      <c r="E10" s="157"/>
      <c r="F10" s="157"/>
      <c r="G10" s="175"/>
      <c r="H10" s="156"/>
      <c r="I10" s="156"/>
    </row>
    <row r="11" spans="1:17" ht="15" customHeight="1" thickBot="1" x14ac:dyDescent="0.35">
      <c r="B11" s="10"/>
      <c r="D11" s="10"/>
      <c r="E11" s="10"/>
      <c r="F11" s="10"/>
      <c r="G11" s="10"/>
      <c r="H11" s="10"/>
    </row>
    <row r="12" spans="1:17" ht="16.2" thickBot="1" x14ac:dyDescent="0.35">
      <c r="B12" s="213"/>
      <c r="C12" s="918" t="s">
        <v>184</v>
      </c>
      <c r="D12" s="919"/>
      <c r="E12" s="919"/>
      <c r="F12" s="919"/>
      <c r="G12" s="919"/>
      <c r="H12" s="920"/>
      <c r="I12" s="912" t="s">
        <v>185</v>
      </c>
      <c r="J12" s="913"/>
      <c r="K12" s="914"/>
      <c r="L12" s="912" t="s">
        <v>186</v>
      </c>
      <c r="M12" s="913"/>
      <c r="N12" s="913"/>
      <c r="O12" s="913"/>
      <c r="P12" s="913"/>
      <c r="Q12" s="914"/>
    </row>
    <row r="13" spans="1:17" ht="75" customHeight="1" thickBot="1" x14ac:dyDescent="0.35">
      <c r="B13" s="214"/>
      <c r="C13" s="907" t="s">
        <v>187</v>
      </c>
      <c r="D13" s="908"/>
      <c r="E13" s="909"/>
      <c r="F13" s="907" t="s">
        <v>188</v>
      </c>
      <c r="G13" s="910"/>
      <c r="H13" s="911"/>
      <c r="I13" s="431" t="s">
        <v>189</v>
      </c>
      <c r="J13" s="431" t="s">
        <v>76</v>
      </c>
      <c r="K13" s="431" t="s">
        <v>190</v>
      </c>
      <c r="L13" s="915" t="s">
        <v>191</v>
      </c>
      <c r="M13" s="916"/>
      <c r="N13" s="916"/>
      <c r="O13" s="917"/>
      <c r="P13" s="106" t="s">
        <v>192</v>
      </c>
      <c r="Q13" s="106" t="s">
        <v>193</v>
      </c>
    </row>
    <row r="14" spans="1:17" ht="60" customHeight="1" thickBot="1" x14ac:dyDescent="0.35">
      <c r="A14" s="367" t="s">
        <v>2</v>
      </c>
      <c r="B14" s="360" t="s">
        <v>194</v>
      </c>
      <c r="C14" s="111" t="s">
        <v>195</v>
      </c>
      <c r="D14" s="43" t="s">
        <v>196</v>
      </c>
      <c r="E14" s="42" t="s">
        <v>197</v>
      </c>
      <c r="F14" s="41" t="s">
        <v>198</v>
      </c>
      <c r="G14" s="43" t="s">
        <v>199</v>
      </c>
      <c r="H14" s="42" t="s">
        <v>200</v>
      </c>
      <c r="I14" s="41" t="s">
        <v>201</v>
      </c>
      <c r="J14" s="41" t="s">
        <v>202</v>
      </c>
      <c r="K14" s="41" t="s">
        <v>203</v>
      </c>
      <c r="L14" s="432" t="s">
        <v>204</v>
      </c>
      <c r="M14" s="43" t="s">
        <v>205</v>
      </c>
      <c r="N14" s="433" t="s">
        <v>206</v>
      </c>
      <c r="O14" s="42" t="s">
        <v>195</v>
      </c>
      <c r="P14" s="105" t="s">
        <v>207</v>
      </c>
      <c r="Q14" s="105" t="s">
        <v>208</v>
      </c>
    </row>
    <row r="15" spans="1:17" ht="60" customHeight="1" thickBot="1" x14ac:dyDescent="0.35">
      <c r="A15" s="367" t="s">
        <v>2</v>
      </c>
      <c r="B15" s="360" t="s">
        <v>194</v>
      </c>
      <c r="C15" s="111" t="s">
        <v>195</v>
      </c>
      <c r="D15" s="43" t="s">
        <v>196</v>
      </c>
      <c r="E15" s="42" t="s">
        <v>197</v>
      </c>
      <c r="F15" s="41" t="s">
        <v>198</v>
      </c>
      <c r="G15" s="43" t="s">
        <v>199</v>
      </c>
      <c r="H15" s="42" t="s">
        <v>200</v>
      </c>
      <c r="I15" s="41" t="s">
        <v>201</v>
      </c>
      <c r="J15" s="41" t="s">
        <v>202</v>
      </c>
      <c r="K15" s="41" t="s">
        <v>203</v>
      </c>
      <c r="L15" s="443" t="s">
        <v>204</v>
      </c>
      <c r="M15" s="43" t="s">
        <v>205</v>
      </c>
      <c r="N15" s="444" t="s">
        <v>206</v>
      </c>
      <c r="O15" s="42" t="s">
        <v>195</v>
      </c>
      <c r="P15" s="105" t="s">
        <v>207</v>
      </c>
      <c r="Q15" s="105" t="s">
        <v>208</v>
      </c>
    </row>
    <row r="16" spans="1:17" ht="30" customHeight="1" x14ac:dyDescent="0.3">
      <c r="A16" s="366" t="str">
        <f>$E$1</f>
        <v>Unitil - FG&amp;E</v>
      </c>
      <c r="B16" s="361" t="s">
        <v>209</v>
      </c>
      <c r="C16" s="316">
        <v>1</v>
      </c>
      <c r="D16" s="314">
        <v>0</v>
      </c>
      <c r="E16" s="290">
        <v>44</v>
      </c>
      <c r="F16" s="316">
        <v>0</v>
      </c>
      <c r="G16" s="314">
        <v>0</v>
      </c>
      <c r="H16" s="290">
        <v>45</v>
      </c>
      <c r="I16" s="316" t="s">
        <v>358</v>
      </c>
      <c r="J16" s="316" t="s">
        <v>358</v>
      </c>
      <c r="K16" s="322"/>
      <c r="L16" s="313" t="s">
        <v>358</v>
      </c>
      <c r="M16" s="314" t="s">
        <v>358</v>
      </c>
      <c r="N16" s="314" t="s">
        <v>358</v>
      </c>
      <c r="O16" s="315" t="s">
        <v>358</v>
      </c>
      <c r="P16" s="107"/>
      <c r="Q16" s="107"/>
    </row>
    <row r="17" spans="1:17" ht="30" customHeight="1" x14ac:dyDescent="0.3">
      <c r="A17" s="364" t="str">
        <f t="shared" ref="A17:A23" si="0">$E$1</f>
        <v>Unitil - FG&amp;E</v>
      </c>
      <c r="B17" s="362" t="s">
        <v>210</v>
      </c>
      <c r="C17" s="323">
        <f>C16/SUM($C16:$E16)</f>
        <v>2.2222222222222223E-2</v>
      </c>
      <c r="D17" s="324">
        <f t="shared" ref="D17:E17" si="1">D16/SUM($C16:$E16)</f>
        <v>0</v>
      </c>
      <c r="E17" s="325">
        <f t="shared" si="1"/>
        <v>0.97777777777777775</v>
      </c>
      <c r="F17" s="323">
        <f>F16/SUM($F16:$H16)</f>
        <v>0</v>
      </c>
      <c r="G17" s="324">
        <f t="shared" ref="G17:H17" si="2">G16/SUM($F16:$H16)</f>
        <v>0</v>
      </c>
      <c r="H17" s="325">
        <f t="shared" si="2"/>
        <v>1</v>
      </c>
      <c r="I17" s="323" t="s">
        <v>358</v>
      </c>
      <c r="J17" s="323" t="s">
        <v>358</v>
      </c>
      <c r="K17" s="326"/>
      <c r="L17" s="327" t="s">
        <v>358</v>
      </c>
      <c r="M17" s="324" t="s">
        <v>358</v>
      </c>
      <c r="N17" s="324" t="s">
        <v>358</v>
      </c>
      <c r="O17" s="328" t="s">
        <v>358</v>
      </c>
      <c r="P17" s="104"/>
      <c r="Q17" s="104"/>
    </row>
    <row r="18" spans="1:17" ht="30" customHeight="1" x14ac:dyDescent="0.3">
      <c r="A18" s="364" t="str">
        <f t="shared" si="0"/>
        <v>Unitil - FG&amp;E</v>
      </c>
      <c r="B18" s="362" t="s">
        <v>211</v>
      </c>
      <c r="C18" s="317">
        <v>769</v>
      </c>
      <c r="D18" s="318">
        <v>0</v>
      </c>
      <c r="E18" s="291">
        <v>29225</v>
      </c>
      <c r="F18" s="317">
        <v>0</v>
      </c>
      <c r="G18" s="318">
        <v>0</v>
      </c>
      <c r="H18" s="291">
        <v>29994</v>
      </c>
      <c r="I18" s="317" t="s">
        <v>358</v>
      </c>
      <c r="J18" s="317" t="s">
        <v>358</v>
      </c>
      <c r="K18" s="317">
        <v>0</v>
      </c>
      <c r="L18" s="319" t="s">
        <v>358</v>
      </c>
      <c r="M18" s="318" t="s">
        <v>358</v>
      </c>
      <c r="N18" s="318" t="s">
        <v>358</v>
      </c>
      <c r="O18" s="320" t="s">
        <v>358</v>
      </c>
      <c r="P18" s="104"/>
      <c r="Q18" s="104"/>
    </row>
    <row r="19" spans="1:17" ht="30" customHeight="1" x14ac:dyDescent="0.3">
      <c r="A19" s="364" t="str">
        <f t="shared" si="0"/>
        <v>Unitil - FG&amp;E</v>
      </c>
      <c r="B19" s="362" t="s">
        <v>212</v>
      </c>
      <c r="C19" s="323">
        <f>C18/SUM($C18:$E18)</f>
        <v>2.5638461025538441E-2</v>
      </c>
      <c r="D19" s="324">
        <f t="shared" ref="D19" si="3">D18/SUM($C18:$E18)</f>
        <v>0</v>
      </c>
      <c r="E19" s="325">
        <f t="shared" ref="E19" si="4">E18/SUM($C18:$E18)</f>
        <v>0.97436153897446154</v>
      </c>
      <c r="F19" s="323">
        <f>F18/SUM($F18:$H18)</f>
        <v>0</v>
      </c>
      <c r="G19" s="324">
        <f t="shared" ref="G19:H19" si="5">G18/SUM($F18:$H18)</f>
        <v>0</v>
      </c>
      <c r="H19" s="325">
        <f t="shared" si="5"/>
        <v>1</v>
      </c>
      <c r="I19" s="323" t="s">
        <v>358</v>
      </c>
      <c r="J19" s="323" t="s">
        <v>358</v>
      </c>
      <c r="K19" s="323">
        <v>0</v>
      </c>
      <c r="L19" s="327" t="s">
        <v>358</v>
      </c>
      <c r="M19" s="324" t="s">
        <v>358</v>
      </c>
      <c r="N19" s="324" t="s">
        <v>358</v>
      </c>
      <c r="O19" s="328" t="s">
        <v>358</v>
      </c>
      <c r="P19" s="104"/>
      <c r="Q19" s="104"/>
    </row>
    <row r="20" spans="1:17" ht="30" customHeight="1" x14ac:dyDescent="0.3">
      <c r="A20" s="364" t="str">
        <f t="shared" si="0"/>
        <v>Unitil - FG&amp;E</v>
      </c>
      <c r="B20" s="362" t="s">
        <v>213</v>
      </c>
      <c r="C20" s="317">
        <v>12763.1499781066</v>
      </c>
      <c r="D20" s="318">
        <v>0</v>
      </c>
      <c r="E20" s="291">
        <v>420488.99702189339</v>
      </c>
      <c r="F20" s="317">
        <v>0</v>
      </c>
      <c r="G20" s="318">
        <v>0</v>
      </c>
      <c r="H20" s="291">
        <v>433252.147</v>
      </c>
      <c r="I20" s="317" t="s">
        <v>358</v>
      </c>
      <c r="J20" s="317" t="s">
        <v>358</v>
      </c>
      <c r="K20" s="321"/>
      <c r="L20" s="319" t="s">
        <v>358</v>
      </c>
      <c r="M20" s="318" t="s">
        <v>358</v>
      </c>
      <c r="N20" s="318" t="s">
        <v>358</v>
      </c>
      <c r="O20" s="320" t="s">
        <v>358</v>
      </c>
      <c r="P20" s="104"/>
      <c r="Q20" s="104"/>
    </row>
    <row r="21" spans="1:17" ht="30" customHeight="1" x14ac:dyDescent="0.3">
      <c r="A21" s="364" t="str">
        <f t="shared" si="0"/>
        <v>Unitil - FG&amp;E</v>
      </c>
      <c r="B21" s="362" t="s">
        <v>214</v>
      </c>
      <c r="C21" s="323">
        <f>C20/SUM($C20:$E20)</f>
        <v>2.9458942249873259E-2</v>
      </c>
      <c r="D21" s="324">
        <f t="shared" ref="D21" si="6">D20/SUM($C20:$E20)</f>
        <v>0</v>
      </c>
      <c r="E21" s="325">
        <f t="shared" ref="E21" si="7">E20/SUM($C20:$E20)</f>
        <v>0.97054105775012667</v>
      </c>
      <c r="F21" s="323">
        <f>F20/SUM($F20:$H20)</f>
        <v>0</v>
      </c>
      <c r="G21" s="324">
        <f t="shared" ref="G21:H21" si="8">G20/SUM($F20:$H20)</f>
        <v>0</v>
      </c>
      <c r="H21" s="325">
        <f t="shared" si="8"/>
        <v>1</v>
      </c>
      <c r="I21" s="323" t="s">
        <v>358</v>
      </c>
      <c r="J21" s="323" t="s">
        <v>358</v>
      </c>
      <c r="K21" s="326"/>
      <c r="L21" s="327" t="s">
        <v>358</v>
      </c>
      <c r="M21" s="324" t="s">
        <v>358</v>
      </c>
      <c r="N21" s="324" t="s">
        <v>358</v>
      </c>
      <c r="O21" s="328" t="s">
        <v>358</v>
      </c>
      <c r="P21" s="104"/>
      <c r="Q21" s="104"/>
    </row>
    <row r="22" spans="1:17" ht="30" customHeight="1" x14ac:dyDescent="0.3">
      <c r="A22" s="364" t="str">
        <f t="shared" si="0"/>
        <v>Unitil - FG&amp;E</v>
      </c>
      <c r="B22" s="362" t="s">
        <v>215</v>
      </c>
      <c r="C22" s="317">
        <v>2.8921784384785099</v>
      </c>
      <c r="D22" s="318">
        <v>0</v>
      </c>
      <c r="E22" s="291">
        <f>94.4-SUM(C22:D22)</f>
        <v>91.507821561521496</v>
      </c>
      <c r="F22" s="317">
        <v>0</v>
      </c>
      <c r="G22" s="318">
        <v>0</v>
      </c>
      <c r="H22" s="291">
        <f>94.4-SUM(F22:G22)</f>
        <v>94.4</v>
      </c>
      <c r="I22" s="317" t="s">
        <v>358</v>
      </c>
      <c r="J22" s="317" t="s">
        <v>358</v>
      </c>
      <c r="K22" s="321"/>
      <c r="L22" s="319" t="s">
        <v>358</v>
      </c>
      <c r="M22" s="318" t="s">
        <v>358</v>
      </c>
      <c r="N22" s="318" t="s">
        <v>358</v>
      </c>
      <c r="O22" s="320" t="s">
        <v>358</v>
      </c>
      <c r="P22" s="104"/>
      <c r="Q22" s="104"/>
    </row>
    <row r="23" spans="1:17" ht="30" customHeight="1" thickBot="1" x14ac:dyDescent="0.35">
      <c r="A23" s="365" t="str">
        <f t="shared" si="0"/>
        <v>Unitil - FG&amp;E</v>
      </c>
      <c r="B23" s="363" t="s">
        <v>216</v>
      </c>
      <c r="C23" s="329">
        <f>C22/SUM($C22:$E22)</f>
        <v>3.0637483458458788E-2</v>
      </c>
      <c r="D23" s="330">
        <f t="shared" ref="D23" si="9">D22/SUM($C22:$E22)</f>
        <v>0</v>
      </c>
      <c r="E23" s="331">
        <f t="shared" ref="E23" si="10">E22/SUM($C22:$E22)</f>
        <v>0.96936251654154126</v>
      </c>
      <c r="F23" s="329">
        <f>F22/SUM($F22:$H22)</f>
        <v>0</v>
      </c>
      <c r="G23" s="330">
        <f t="shared" ref="G23:H23" si="11">G22/SUM($F22:$H22)</f>
        <v>0</v>
      </c>
      <c r="H23" s="331">
        <f t="shared" si="11"/>
        <v>1</v>
      </c>
      <c r="I23" s="329" t="s">
        <v>358</v>
      </c>
      <c r="J23" s="329" t="s">
        <v>358</v>
      </c>
      <c r="K23" s="332"/>
      <c r="L23" s="333" t="s">
        <v>358</v>
      </c>
      <c r="M23" s="330" t="s">
        <v>358</v>
      </c>
      <c r="N23" s="330" t="s">
        <v>358</v>
      </c>
      <c r="O23" s="334" t="s">
        <v>358</v>
      </c>
      <c r="P23" s="248"/>
      <c r="Q23" s="248"/>
    </row>
    <row r="24" spans="1:17" ht="30" customHeight="1" thickBot="1" x14ac:dyDescent="0.35">
      <c r="B24" s="204"/>
      <c r="C24" s="204"/>
      <c r="D24" s="204"/>
      <c r="E24" s="204"/>
      <c r="F24" s="204"/>
      <c r="G24" s="204"/>
      <c r="H24" s="204"/>
      <c r="I24" s="204"/>
      <c r="J24" s="204"/>
      <c r="K24" s="204"/>
      <c r="L24" s="204"/>
      <c r="M24" s="204"/>
      <c r="N24" s="204"/>
      <c r="O24" s="247" t="s">
        <v>217</v>
      </c>
      <c r="P24" s="311"/>
      <c r="Q24" s="312"/>
    </row>
    <row r="25" spans="1:17" x14ac:dyDescent="0.3">
      <c r="A25" s="354" t="s">
        <v>218</v>
      </c>
      <c r="B25" s="204"/>
      <c r="C25" s="204"/>
      <c r="D25" s="204"/>
      <c r="E25" s="204"/>
      <c r="F25" s="204"/>
      <c r="G25" s="204"/>
      <c r="H25" s="204"/>
      <c r="I25" s="204"/>
      <c r="J25" s="204"/>
      <c r="K25" s="204"/>
    </row>
    <row r="26" spans="1:17" x14ac:dyDescent="0.3">
      <c r="A26" s="158" t="s">
        <v>219</v>
      </c>
      <c r="B26" s="138"/>
      <c r="C26" s="159"/>
      <c r="D26" s="159"/>
      <c r="E26" s="159"/>
      <c r="F26" s="159"/>
      <c r="G26" s="159"/>
      <c r="H26" s="159"/>
      <c r="I26" s="160"/>
      <c r="J26" s="161"/>
      <c r="K26" s="370"/>
    </row>
    <row r="27" spans="1:17" x14ac:dyDescent="0.3">
      <c r="A27" s="150" t="s">
        <v>220</v>
      </c>
      <c r="B27" s="144"/>
      <c r="C27" s="149"/>
      <c r="D27" s="149"/>
      <c r="E27" s="149"/>
      <c r="F27" s="149"/>
      <c r="G27" s="149"/>
      <c r="H27" s="149"/>
      <c r="I27" s="162"/>
      <c r="J27" s="163"/>
      <c r="K27" s="370"/>
    </row>
    <row r="28" spans="1:17" x14ac:dyDescent="0.3">
      <c r="A28" s="150" t="s">
        <v>221</v>
      </c>
      <c r="B28" s="144"/>
      <c r="C28" s="149"/>
      <c r="D28" s="149"/>
      <c r="E28" s="149"/>
      <c r="F28" s="149"/>
      <c r="G28" s="149"/>
      <c r="H28" s="149"/>
      <c r="I28" s="162"/>
      <c r="J28" s="163"/>
      <c r="K28" s="370"/>
    </row>
    <row r="29" spans="1:17" x14ac:dyDescent="0.3">
      <c r="A29" s="153" t="s">
        <v>222</v>
      </c>
      <c r="B29" s="154"/>
      <c r="C29" s="164"/>
      <c r="D29" s="164"/>
      <c r="E29" s="164"/>
      <c r="F29" s="164"/>
      <c r="G29" s="164"/>
      <c r="H29" s="164"/>
      <c r="I29" s="165"/>
      <c r="J29" s="166"/>
      <c r="K29" s="370"/>
    </row>
    <row r="30" spans="1:17" x14ac:dyDescent="0.3">
      <c r="B30" s="124"/>
    </row>
  </sheetData>
  <mergeCells count="6">
    <mergeCell ref="C12:H12"/>
    <mergeCell ref="I12:K12"/>
    <mergeCell ref="L12:Q12"/>
    <mergeCell ref="C13:E13"/>
    <mergeCell ref="F13:H13"/>
    <mergeCell ref="L13:O13"/>
  </mergeCells>
  <pageMargins left="0.7" right="0.7" top="0.75" bottom="0.75" header="0.3" footer="0.3"/>
  <pageSetup scale="40" orientation="landscape" r:id="rId1"/>
  <colBreaks count="1" manualBreakCount="1">
    <brk id="7"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9"/>
  <sheetViews>
    <sheetView showWhiteSpace="0" zoomScale="55" zoomScaleNormal="55" workbookViewId="0">
      <selection activeCell="C21" sqref="C21"/>
    </sheetView>
  </sheetViews>
  <sheetFormatPr defaultColWidth="8.88671875" defaultRowHeight="14.4" x14ac:dyDescent="0.3"/>
  <cols>
    <col min="1" max="1" width="23.109375" style="112" customWidth="1"/>
    <col min="2" max="2" width="25.88671875" style="112" customWidth="1"/>
    <col min="3" max="4" width="15.88671875" style="112" customWidth="1"/>
    <col min="5" max="5" width="22.109375" style="112" bestFit="1" customWidth="1"/>
    <col min="6" max="6" width="23.44140625" style="112" bestFit="1" customWidth="1"/>
    <col min="7" max="10" width="15.88671875" style="112" customWidth="1"/>
    <col min="11" max="11" width="18" style="112" customWidth="1"/>
    <col min="12" max="17" width="15.88671875" style="112" customWidth="1"/>
    <col min="18" max="16384" width="8.88671875" style="112"/>
  </cols>
  <sheetData>
    <row r="1" spans="1:17" x14ac:dyDescent="0.3">
      <c r="A1" s="1" t="s">
        <v>224</v>
      </c>
      <c r="B1" s="1" t="s">
        <v>176</v>
      </c>
      <c r="C1" s="125"/>
      <c r="D1" s="234" t="s">
        <v>2</v>
      </c>
      <c r="E1" s="234" t="s">
        <v>422</v>
      </c>
      <c r="H1" s="2"/>
    </row>
    <row r="2" spans="1:17" x14ac:dyDescent="0.3">
      <c r="A2" s="1"/>
      <c r="B2" s="1"/>
      <c r="C2" s="125"/>
      <c r="D2" s="234" t="s">
        <v>4</v>
      </c>
      <c r="E2" s="250">
        <v>2020</v>
      </c>
      <c r="H2" s="2"/>
    </row>
    <row r="3" spans="1:17" x14ac:dyDescent="0.3">
      <c r="B3" s="1"/>
      <c r="C3" s="5"/>
      <c r="D3" s="2"/>
    </row>
    <row r="4" spans="1:17" ht="15" customHeight="1" x14ac:dyDescent="0.3">
      <c r="A4" s="167" t="s">
        <v>177</v>
      </c>
      <c r="B4" s="138"/>
      <c r="C4" s="168"/>
      <c r="D4" s="168"/>
      <c r="E4" s="168"/>
      <c r="F4" s="168"/>
      <c r="G4" s="169"/>
      <c r="H4" s="213"/>
      <c r="I4" s="213"/>
    </row>
    <row r="5" spans="1:17" ht="15" customHeight="1" x14ac:dyDescent="0.3">
      <c r="A5" s="150" t="s">
        <v>178</v>
      </c>
      <c r="B5" s="144"/>
      <c r="C5" s="170"/>
      <c r="D5" s="170"/>
      <c r="E5" s="170"/>
      <c r="F5" s="170"/>
      <c r="G5" s="368"/>
      <c r="H5" s="213"/>
      <c r="I5" s="213"/>
    </row>
    <row r="6" spans="1:17" ht="15" customHeight="1" x14ac:dyDescent="0.3">
      <c r="A6" s="150" t="s">
        <v>179</v>
      </c>
      <c r="B6" s="144"/>
      <c r="C6" s="146"/>
      <c r="D6" s="171"/>
      <c r="E6" s="146"/>
      <c r="F6" s="146"/>
      <c r="G6" s="172"/>
      <c r="H6" s="156"/>
      <c r="I6" s="156"/>
    </row>
    <row r="7" spans="1:17" s="113" customFormat="1" ht="15" customHeight="1" x14ac:dyDescent="0.35">
      <c r="A7" s="150" t="s">
        <v>180</v>
      </c>
      <c r="B7" s="336"/>
      <c r="C7" s="173"/>
      <c r="D7" s="171"/>
      <c r="E7" s="173"/>
      <c r="F7" s="173"/>
      <c r="G7" s="369"/>
      <c r="H7" s="213"/>
      <c r="I7" s="213"/>
      <c r="J7" s="2"/>
      <c r="K7" s="2"/>
      <c r="L7" s="2"/>
      <c r="M7" s="2"/>
      <c r="N7" s="2"/>
      <c r="O7" s="2"/>
    </row>
    <row r="8" spans="1:17" ht="15" customHeight="1" x14ac:dyDescent="0.3">
      <c r="A8" s="150" t="s">
        <v>181</v>
      </c>
      <c r="B8" s="144"/>
      <c r="C8" s="145"/>
      <c r="D8" s="171"/>
      <c r="E8" s="145"/>
      <c r="F8" s="145"/>
      <c r="G8" s="151"/>
      <c r="H8" s="347"/>
      <c r="I8" s="347"/>
    </row>
    <row r="9" spans="1:17" ht="15" customHeight="1" x14ac:dyDescent="0.3">
      <c r="A9" s="150" t="s">
        <v>182</v>
      </c>
      <c r="B9" s="144"/>
      <c r="C9" s="146"/>
      <c r="D9" s="171"/>
      <c r="E9" s="146"/>
      <c r="F9" s="146"/>
      <c r="G9" s="172"/>
      <c r="H9" s="156"/>
      <c r="I9" s="156"/>
    </row>
    <row r="10" spans="1:17" ht="15" customHeight="1" x14ac:dyDescent="0.3">
      <c r="A10" s="153" t="s">
        <v>183</v>
      </c>
      <c r="B10" s="154"/>
      <c r="C10" s="157"/>
      <c r="D10" s="174"/>
      <c r="E10" s="157"/>
      <c r="F10" s="157"/>
      <c r="G10" s="175"/>
      <c r="H10" s="156"/>
      <c r="I10" s="156"/>
    </row>
    <row r="11" spans="1:17" ht="15" customHeight="1" thickBot="1" x14ac:dyDescent="0.35">
      <c r="B11" s="10"/>
      <c r="D11" s="10"/>
      <c r="E11" s="10"/>
      <c r="F11" s="10"/>
      <c r="G11" s="10"/>
      <c r="H11" s="10"/>
    </row>
    <row r="12" spans="1:17" ht="16.2" thickBot="1" x14ac:dyDescent="0.35">
      <c r="B12" s="213"/>
      <c r="C12" s="918" t="s">
        <v>184</v>
      </c>
      <c r="D12" s="919"/>
      <c r="E12" s="919"/>
      <c r="F12" s="919"/>
      <c r="G12" s="919"/>
      <c r="H12" s="920"/>
      <c r="I12" s="912" t="s">
        <v>185</v>
      </c>
      <c r="J12" s="913"/>
      <c r="K12" s="914"/>
      <c r="L12" s="912" t="s">
        <v>186</v>
      </c>
      <c r="M12" s="913"/>
      <c r="N12" s="913"/>
      <c r="O12" s="913"/>
      <c r="P12" s="913"/>
      <c r="Q12" s="914"/>
    </row>
    <row r="13" spans="1:17" ht="75" customHeight="1" thickBot="1" x14ac:dyDescent="0.35">
      <c r="B13" s="214"/>
      <c r="C13" s="907" t="s">
        <v>187</v>
      </c>
      <c r="D13" s="908"/>
      <c r="E13" s="909"/>
      <c r="F13" s="907" t="s">
        <v>188</v>
      </c>
      <c r="G13" s="910"/>
      <c r="H13" s="911"/>
      <c r="I13" s="442" t="s">
        <v>189</v>
      </c>
      <c r="J13" s="442" t="s">
        <v>76</v>
      </c>
      <c r="K13" s="442" t="s">
        <v>190</v>
      </c>
      <c r="L13" s="915" t="s">
        <v>191</v>
      </c>
      <c r="M13" s="916"/>
      <c r="N13" s="916"/>
      <c r="O13" s="917"/>
      <c r="P13" s="106" t="s">
        <v>192</v>
      </c>
      <c r="Q13" s="106" t="s">
        <v>193</v>
      </c>
    </row>
    <row r="14" spans="1:17" ht="60" customHeight="1" thickBot="1" x14ac:dyDescent="0.35">
      <c r="A14" s="367" t="s">
        <v>2</v>
      </c>
      <c r="B14" s="360" t="s">
        <v>194</v>
      </c>
      <c r="C14" s="111" t="s">
        <v>195</v>
      </c>
      <c r="D14" s="43" t="s">
        <v>196</v>
      </c>
      <c r="E14" s="42" t="s">
        <v>197</v>
      </c>
      <c r="F14" s="41" t="s">
        <v>198</v>
      </c>
      <c r="G14" s="43" t="s">
        <v>199</v>
      </c>
      <c r="H14" s="42" t="s">
        <v>200</v>
      </c>
      <c r="I14" s="41" t="s">
        <v>201</v>
      </c>
      <c r="J14" s="41" t="s">
        <v>202</v>
      </c>
      <c r="K14" s="41" t="s">
        <v>203</v>
      </c>
      <c r="L14" s="443" t="s">
        <v>204</v>
      </c>
      <c r="M14" s="43" t="s">
        <v>205</v>
      </c>
      <c r="N14" s="444" t="s">
        <v>206</v>
      </c>
      <c r="O14" s="42" t="s">
        <v>195</v>
      </c>
      <c r="P14" s="105" t="s">
        <v>207</v>
      </c>
      <c r="Q14" s="105" t="s">
        <v>208</v>
      </c>
    </row>
    <row r="15" spans="1:17" ht="30" customHeight="1" x14ac:dyDescent="0.3">
      <c r="A15" s="366" t="str">
        <f>$E$1</f>
        <v>Unitil - FG&amp;E</v>
      </c>
      <c r="B15" s="361" t="s">
        <v>209</v>
      </c>
      <c r="C15" s="316">
        <v>11</v>
      </c>
      <c r="D15" s="314">
        <v>0</v>
      </c>
      <c r="E15" s="290">
        <v>33</v>
      </c>
      <c r="F15" s="316">
        <v>0</v>
      </c>
      <c r="G15" s="314">
        <v>0</v>
      </c>
      <c r="H15" s="290">
        <v>44</v>
      </c>
      <c r="I15" s="316" t="s">
        <v>358</v>
      </c>
      <c r="J15" s="316" t="s">
        <v>358</v>
      </c>
      <c r="K15" s="322"/>
      <c r="L15" s="313" t="s">
        <v>358</v>
      </c>
      <c r="M15" s="314" t="s">
        <v>358</v>
      </c>
      <c r="N15" s="314" t="s">
        <v>358</v>
      </c>
      <c r="O15" s="315" t="s">
        <v>358</v>
      </c>
      <c r="P15" s="107"/>
      <c r="Q15" s="107"/>
    </row>
    <row r="16" spans="1:17" ht="30" customHeight="1" x14ac:dyDescent="0.3">
      <c r="A16" s="364" t="str">
        <f t="shared" ref="A16:A22" si="0">$E$1</f>
        <v>Unitil - FG&amp;E</v>
      </c>
      <c r="B16" s="362" t="s">
        <v>210</v>
      </c>
      <c r="C16" s="323">
        <f>C15/SUM($C15:$E15)</f>
        <v>0.25</v>
      </c>
      <c r="D16" s="324">
        <f t="shared" ref="D16:E16" si="1">D15/SUM($C15:$E15)</f>
        <v>0</v>
      </c>
      <c r="E16" s="325">
        <f t="shared" si="1"/>
        <v>0.75</v>
      </c>
      <c r="F16" s="323">
        <f>F15/SUM($F15:$H15)</f>
        <v>0</v>
      </c>
      <c r="G16" s="324">
        <f t="shared" ref="G16:H16" si="2">G15/SUM($F15:$H15)</f>
        <v>0</v>
      </c>
      <c r="H16" s="325">
        <f t="shared" si="2"/>
        <v>1</v>
      </c>
      <c r="I16" s="323" t="s">
        <v>358</v>
      </c>
      <c r="J16" s="323" t="s">
        <v>358</v>
      </c>
      <c r="K16" s="326"/>
      <c r="L16" s="327" t="s">
        <v>358</v>
      </c>
      <c r="M16" s="324" t="s">
        <v>358</v>
      </c>
      <c r="N16" s="324" t="s">
        <v>358</v>
      </c>
      <c r="O16" s="328" t="s">
        <v>358</v>
      </c>
      <c r="P16" s="104"/>
      <c r="Q16" s="104"/>
    </row>
    <row r="17" spans="1:17" ht="30" customHeight="1" x14ac:dyDescent="0.3">
      <c r="A17" s="364" t="str">
        <f t="shared" si="0"/>
        <v>Unitil - FG&amp;E</v>
      </c>
      <c r="B17" s="362" t="s">
        <v>211</v>
      </c>
      <c r="C17" s="317">
        <v>9957</v>
      </c>
      <c r="D17" s="318">
        <v>0</v>
      </c>
      <c r="E17" s="291">
        <v>20033</v>
      </c>
      <c r="F17" s="317">
        <v>0</v>
      </c>
      <c r="G17" s="318">
        <v>0</v>
      </c>
      <c r="H17" s="291">
        <v>29990</v>
      </c>
      <c r="I17" s="317" t="s">
        <v>358</v>
      </c>
      <c r="J17" s="317" t="s">
        <v>358</v>
      </c>
      <c r="K17" s="317">
        <v>0</v>
      </c>
      <c r="L17" s="319" t="s">
        <v>358</v>
      </c>
      <c r="M17" s="318" t="s">
        <v>358</v>
      </c>
      <c r="N17" s="318" t="s">
        <v>358</v>
      </c>
      <c r="O17" s="320" t="s">
        <v>358</v>
      </c>
      <c r="P17" s="104"/>
      <c r="Q17" s="104"/>
    </row>
    <row r="18" spans="1:17" ht="30" customHeight="1" x14ac:dyDescent="0.3">
      <c r="A18" s="364" t="str">
        <f t="shared" si="0"/>
        <v>Unitil - FG&amp;E</v>
      </c>
      <c r="B18" s="362" t="s">
        <v>212</v>
      </c>
      <c r="C18" s="323">
        <f>C17/SUM($C17:$E17)</f>
        <v>0.3320106702234078</v>
      </c>
      <c r="D18" s="324">
        <f t="shared" ref="D18" si="3">D17/SUM($C17:$E17)</f>
        <v>0</v>
      </c>
      <c r="E18" s="325">
        <f t="shared" ref="E18" si="4">E17/SUM($C17:$E17)</f>
        <v>0.6679893297765922</v>
      </c>
      <c r="F18" s="323">
        <f>F17/SUM($F17:$H17)</f>
        <v>0</v>
      </c>
      <c r="G18" s="324">
        <f t="shared" ref="G18:H18" si="5">G17/SUM($F17:$H17)</f>
        <v>0</v>
      </c>
      <c r="H18" s="325">
        <f t="shared" si="5"/>
        <v>1</v>
      </c>
      <c r="I18" s="323" t="s">
        <v>358</v>
      </c>
      <c r="J18" s="323" t="s">
        <v>358</v>
      </c>
      <c r="K18" s="323">
        <v>0</v>
      </c>
      <c r="L18" s="327" t="s">
        <v>358</v>
      </c>
      <c r="M18" s="324" t="s">
        <v>358</v>
      </c>
      <c r="N18" s="324" t="s">
        <v>358</v>
      </c>
      <c r="O18" s="328" t="s">
        <v>358</v>
      </c>
      <c r="P18" s="104"/>
      <c r="Q18" s="104"/>
    </row>
    <row r="19" spans="1:17" ht="30" customHeight="1" x14ac:dyDescent="0.3">
      <c r="A19" s="364" t="str">
        <f t="shared" si="0"/>
        <v>Unitil - FG&amp;E</v>
      </c>
      <c r="B19" s="362" t="s">
        <v>213</v>
      </c>
      <c r="C19" s="317">
        <v>133017500.21107489</v>
      </c>
      <c r="D19" s="318">
        <v>0</v>
      </c>
      <c r="E19" s="291">
        <v>302437690.78892499</v>
      </c>
      <c r="F19" s="317">
        <v>0</v>
      </c>
      <c r="G19" s="318">
        <v>0</v>
      </c>
      <c r="H19" s="291">
        <v>435455190.99999988</v>
      </c>
      <c r="I19" s="317" t="s">
        <v>358</v>
      </c>
      <c r="J19" s="317" t="s">
        <v>358</v>
      </c>
      <c r="K19" s="321"/>
      <c r="L19" s="319" t="s">
        <v>358</v>
      </c>
      <c r="M19" s="318" t="s">
        <v>358</v>
      </c>
      <c r="N19" s="318" t="s">
        <v>358</v>
      </c>
      <c r="O19" s="320" t="s">
        <v>358</v>
      </c>
      <c r="P19" s="104"/>
      <c r="Q19" s="104"/>
    </row>
    <row r="20" spans="1:17" ht="30" customHeight="1" x14ac:dyDescent="0.3">
      <c r="A20" s="364" t="str">
        <f t="shared" si="0"/>
        <v>Unitil - FG&amp;E</v>
      </c>
      <c r="B20" s="362" t="s">
        <v>214</v>
      </c>
      <c r="C20" s="323">
        <f>C19/SUM($C19:$E19)</f>
        <v>0.30546771047925098</v>
      </c>
      <c r="D20" s="324">
        <f t="shared" ref="D20" si="6">D19/SUM($C19:$E19)</f>
        <v>0</v>
      </c>
      <c r="E20" s="325">
        <f t="shared" ref="E20" si="7">E19/SUM($C19:$E19)</f>
        <v>0.69453228952074908</v>
      </c>
      <c r="F20" s="323">
        <f>F19/SUM($F19:$H19)</f>
        <v>0</v>
      </c>
      <c r="G20" s="324">
        <f t="shared" ref="G20:H20" si="8">G19/SUM($F19:$H19)</f>
        <v>0</v>
      </c>
      <c r="H20" s="325">
        <f t="shared" si="8"/>
        <v>1</v>
      </c>
      <c r="I20" s="323" t="s">
        <v>358</v>
      </c>
      <c r="J20" s="323" t="s">
        <v>358</v>
      </c>
      <c r="K20" s="326"/>
      <c r="L20" s="327" t="s">
        <v>358</v>
      </c>
      <c r="M20" s="324" t="s">
        <v>358</v>
      </c>
      <c r="N20" s="324" t="s">
        <v>358</v>
      </c>
      <c r="O20" s="328" t="s">
        <v>358</v>
      </c>
      <c r="P20" s="104"/>
      <c r="Q20" s="104"/>
    </row>
    <row r="21" spans="1:17" ht="30" customHeight="1" x14ac:dyDescent="0.3">
      <c r="A21" s="364" t="str">
        <f t="shared" si="0"/>
        <v>Unitil - FG&amp;E</v>
      </c>
      <c r="B21" s="362" t="s">
        <v>215</v>
      </c>
      <c r="C21" s="317">
        <v>31.392232264893821</v>
      </c>
      <c r="D21" s="318">
        <v>0</v>
      </c>
      <c r="E21" s="291">
        <f>94.4-SUM(C21:D21)</f>
        <v>63.007767735106185</v>
      </c>
      <c r="F21" s="317">
        <v>0</v>
      </c>
      <c r="G21" s="318">
        <v>0</v>
      </c>
      <c r="H21" s="291">
        <f>94.4-SUM(F21:G21)</f>
        <v>94.4</v>
      </c>
      <c r="I21" s="317" t="s">
        <v>358</v>
      </c>
      <c r="J21" s="317" t="s">
        <v>358</v>
      </c>
      <c r="K21" s="321"/>
      <c r="L21" s="319" t="s">
        <v>358</v>
      </c>
      <c r="M21" s="318" t="s">
        <v>358</v>
      </c>
      <c r="N21" s="318" t="s">
        <v>358</v>
      </c>
      <c r="O21" s="320" t="s">
        <v>358</v>
      </c>
      <c r="P21" s="104"/>
      <c r="Q21" s="104"/>
    </row>
    <row r="22" spans="1:17" ht="30" customHeight="1" thickBot="1" x14ac:dyDescent="0.35">
      <c r="A22" s="365" t="str">
        <f t="shared" si="0"/>
        <v>Unitil - FG&amp;E</v>
      </c>
      <c r="B22" s="363" t="s">
        <v>216</v>
      </c>
      <c r="C22" s="329">
        <f>C21/SUM($C21:$E21)</f>
        <v>0.33254483331455315</v>
      </c>
      <c r="D22" s="330">
        <f t="shared" ref="D22" si="9">D21/SUM($C21:$E21)</f>
        <v>0</v>
      </c>
      <c r="E22" s="331">
        <f t="shared" ref="E22" si="10">E21/SUM($C21:$E21)</f>
        <v>0.6674551666854468</v>
      </c>
      <c r="F22" s="329">
        <f>F21/SUM($F21:$H21)</f>
        <v>0</v>
      </c>
      <c r="G22" s="330">
        <f t="shared" ref="G22:H22" si="11">G21/SUM($F21:$H21)</f>
        <v>0</v>
      </c>
      <c r="H22" s="331">
        <f t="shared" si="11"/>
        <v>1</v>
      </c>
      <c r="I22" s="329" t="s">
        <v>358</v>
      </c>
      <c r="J22" s="329" t="s">
        <v>358</v>
      </c>
      <c r="K22" s="332"/>
      <c r="L22" s="333" t="s">
        <v>358</v>
      </c>
      <c r="M22" s="330" t="s">
        <v>358</v>
      </c>
      <c r="N22" s="330" t="s">
        <v>358</v>
      </c>
      <c r="O22" s="334" t="s">
        <v>358</v>
      </c>
      <c r="P22" s="248"/>
      <c r="Q22" s="248"/>
    </row>
    <row r="23" spans="1:17" ht="30" customHeight="1" thickBot="1" x14ac:dyDescent="0.35">
      <c r="B23" s="204"/>
      <c r="C23" s="204"/>
      <c r="D23" s="204"/>
      <c r="E23" s="204"/>
      <c r="F23" s="204"/>
      <c r="G23" s="204"/>
      <c r="H23" s="204"/>
      <c r="I23" s="204"/>
      <c r="J23" s="204"/>
      <c r="K23" s="204"/>
      <c r="L23" s="204"/>
      <c r="M23" s="204"/>
      <c r="N23" s="204"/>
      <c r="O23" s="247" t="s">
        <v>217</v>
      </c>
      <c r="P23" s="311"/>
      <c r="Q23" s="312"/>
    </row>
    <row r="24" spans="1:17" x14ac:dyDescent="0.3">
      <c r="A24" s="354" t="s">
        <v>218</v>
      </c>
      <c r="B24" s="204"/>
      <c r="C24" s="204"/>
      <c r="D24" s="204"/>
      <c r="E24" s="204"/>
      <c r="F24" s="204"/>
      <c r="G24" s="204"/>
      <c r="H24" s="204"/>
      <c r="I24" s="204"/>
      <c r="J24" s="204"/>
      <c r="K24" s="204"/>
    </row>
    <row r="25" spans="1:17" x14ac:dyDescent="0.3">
      <c r="A25" s="158" t="s">
        <v>219</v>
      </c>
      <c r="B25" s="138"/>
      <c r="C25" s="159"/>
      <c r="D25" s="159"/>
      <c r="E25" s="159"/>
      <c r="F25" s="159"/>
      <c r="G25" s="159"/>
      <c r="H25" s="159"/>
      <c r="I25" s="160"/>
      <c r="J25" s="161"/>
      <c r="K25" s="370"/>
    </row>
    <row r="26" spans="1:17" x14ac:dyDescent="0.3">
      <c r="A26" s="150" t="s">
        <v>220</v>
      </c>
      <c r="B26" s="144"/>
      <c r="C26" s="149"/>
      <c r="D26" s="149"/>
      <c r="E26" s="149"/>
      <c r="F26" s="149"/>
      <c r="G26" s="149"/>
      <c r="H26" s="149"/>
      <c r="I26" s="162"/>
      <c r="J26" s="163"/>
      <c r="K26" s="370"/>
    </row>
    <row r="27" spans="1:17" x14ac:dyDescent="0.3">
      <c r="A27" s="150" t="s">
        <v>221</v>
      </c>
      <c r="B27" s="144"/>
      <c r="C27" s="149"/>
      <c r="D27" s="149"/>
      <c r="E27" s="149"/>
      <c r="F27" s="149"/>
      <c r="G27" s="149"/>
      <c r="H27" s="149"/>
      <c r="I27" s="162"/>
      <c r="J27" s="163"/>
      <c r="K27" s="370"/>
    </row>
    <row r="28" spans="1:17" x14ac:dyDescent="0.3">
      <c r="A28" s="153" t="s">
        <v>222</v>
      </c>
      <c r="B28" s="154"/>
      <c r="C28" s="164"/>
      <c r="D28" s="164"/>
      <c r="E28" s="164"/>
      <c r="F28" s="164"/>
      <c r="G28" s="164"/>
      <c r="H28" s="164"/>
      <c r="I28" s="165"/>
      <c r="J28" s="166"/>
      <c r="K28" s="370"/>
    </row>
    <row r="29" spans="1:17" x14ac:dyDescent="0.3">
      <c r="B29" s="124"/>
    </row>
  </sheetData>
  <mergeCells count="6">
    <mergeCell ref="C12:H12"/>
    <mergeCell ref="I12:K12"/>
    <mergeCell ref="L12:Q12"/>
    <mergeCell ref="C13:E13"/>
    <mergeCell ref="F13:H13"/>
    <mergeCell ref="L13:O13"/>
  </mergeCells>
  <pageMargins left="0.7" right="0.7" top="0.75" bottom="0.75" header="0.3" footer="0.3"/>
  <pageSetup scale="40" orientation="landscape" r:id="rId1"/>
  <colBreaks count="1" manualBreakCount="1">
    <brk id="7"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9"/>
  <sheetViews>
    <sheetView showWhiteSpace="0" topLeftCell="A10" zoomScale="80" zoomScaleNormal="80" workbookViewId="0">
      <selection activeCell="C15" sqref="C15"/>
    </sheetView>
  </sheetViews>
  <sheetFormatPr defaultColWidth="8.88671875" defaultRowHeight="14.4" x14ac:dyDescent="0.3"/>
  <cols>
    <col min="1" max="1" width="23.109375" style="112" customWidth="1"/>
    <col min="2" max="2" width="25.88671875" style="112" customWidth="1"/>
    <col min="3" max="4" width="15.88671875" style="112" customWidth="1"/>
    <col min="5" max="5" width="22.109375" style="112" bestFit="1" customWidth="1"/>
    <col min="6" max="6" width="23.44140625" style="112" bestFit="1" customWidth="1"/>
    <col min="7" max="10" width="15.88671875" style="112" customWidth="1"/>
    <col min="11" max="11" width="18" style="112" customWidth="1"/>
    <col min="12" max="17" width="15.88671875" style="112" customWidth="1"/>
    <col min="18" max="16384" width="8.88671875" style="112"/>
  </cols>
  <sheetData>
    <row r="1" spans="1:17" x14ac:dyDescent="0.3">
      <c r="A1" s="1" t="s">
        <v>225</v>
      </c>
      <c r="B1" s="1" t="s">
        <v>176</v>
      </c>
      <c r="C1" s="125"/>
      <c r="D1" s="234" t="s">
        <v>2</v>
      </c>
      <c r="E1" s="234" t="s">
        <v>3</v>
      </c>
      <c r="H1" s="2"/>
    </row>
    <row r="2" spans="1:17" x14ac:dyDescent="0.3">
      <c r="A2" s="1"/>
      <c r="B2" s="1"/>
      <c r="C2" s="125"/>
      <c r="D2" s="234" t="s">
        <v>4</v>
      </c>
      <c r="E2" s="250">
        <v>2021</v>
      </c>
      <c r="H2" s="2"/>
    </row>
    <row r="3" spans="1:17" x14ac:dyDescent="0.3">
      <c r="B3" s="1"/>
      <c r="C3" s="5"/>
      <c r="D3" s="2"/>
    </row>
    <row r="4" spans="1:17" ht="15" customHeight="1" x14ac:dyDescent="0.3">
      <c r="A4" s="167" t="s">
        <v>177</v>
      </c>
      <c r="B4" s="138"/>
      <c r="C4" s="168"/>
      <c r="D4" s="168"/>
      <c r="E4" s="168"/>
      <c r="F4" s="168"/>
      <c r="G4" s="169"/>
      <c r="H4" s="213"/>
      <c r="I4" s="213"/>
    </row>
    <row r="5" spans="1:17" ht="15" customHeight="1" x14ac:dyDescent="0.3">
      <c r="A5" s="150" t="s">
        <v>178</v>
      </c>
      <c r="B5" s="144"/>
      <c r="C5" s="170"/>
      <c r="D5" s="170"/>
      <c r="E5" s="170"/>
      <c r="F5" s="170"/>
      <c r="G5" s="368"/>
      <c r="H5" s="213"/>
      <c r="I5" s="213"/>
    </row>
    <row r="6" spans="1:17" ht="15" customHeight="1" x14ac:dyDescent="0.3">
      <c r="A6" s="150" t="s">
        <v>179</v>
      </c>
      <c r="B6" s="144"/>
      <c r="C6" s="146"/>
      <c r="D6" s="171"/>
      <c r="E6" s="146"/>
      <c r="F6" s="146"/>
      <c r="G6" s="172"/>
      <c r="H6" s="156"/>
      <c r="I6" s="156"/>
    </row>
    <row r="7" spans="1:17" s="113" customFormat="1" ht="15" customHeight="1" x14ac:dyDescent="0.35">
      <c r="A7" s="150" t="s">
        <v>180</v>
      </c>
      <c r="B7" s="336"/>
      <c r="C7" s="173"/>
      <c r="D7" s="171"/>
      <c r="E7" s="173"/>
      <c r="F7" s="173"/>
      <c r="G7" s="369"/>
      <c r="H7" s="213"/>
      <c r="I7" s="213"/>
      <c r="J7" s="2"/>
      <c r="K7" s="2"/>
      <c r="L7" s="2"/>
      <c r="M7" s="2"/>
      <c r="N7" s="2"/>
      <c r="O7" s="2"/>
    </row>
    <row r="8" spans="1:17" ht="15" customHeight="1" x14ac:dyDescent="0.3">
      <c r="A8" s="150" t="s">
        <v>181</v>
      </c>
      <c r="B8" s="144"/>
      <c r="C8" s="145"/>
      <c r="D8" s="171"/>
      <c r="E8" s="145"/>
      <c r="F8" s="145"/>
      <c r="G8" s="151"/>
      <c r="H8" s="347"/>
      <c r="I8" s="347"/>
    </row>
    <row r="9" spans="1:17" ht="15" customHeight="1" x14ac:dyDescent="0.3">
      <c r="A9" s="150" t="s">
        <v>182</v>
      </c>
      <c r="B9" s="144"/>
      <c r="C9" s="146"/>
      <c r="D9" s="171"/>
      <c r="E9" s="146"/>
      <c r="F9" s="146"/>
      <c r="G9" s="172"/>
      <c r="H9" s="156"/>
      <c r="I9" s="156"/>
    </row>
    <row r="10" spans="1:17" ht="15" customHeight="1" x14ac:dyDescent="0.3">
      <c r="A10" s="153" t="s">
        <v>183</v>
      </c>
      <c r="B10" s="154"/>
      <c r="C10" s="157"/>
      <c r="D10" s="174"/>
      <c r="E10" s="157"/>
      <c r="F10" s="157"/>
      <c r="G10" s="175"/>
      <c r="H10" s="156"/>
      <c r="I10" s="156"/>
    </row>
    <row r="11" spans="1:17" ht="15" customHeight="1" thickBot="1" x14ac:dyDescent="0.35">
      <c r="B11" s="10"/>
      <c r="D11" s="10"/>
      <c r="E11" s="10"/>
      <c r="F11" s="10"/>
      <c r="G11" s="10"/>
      <c r="H11" s="10"/>
    </row>
    <row r="12" spans="1:17" ht="16.2" thickBot="1" x14ac:dyDescent="0.35">
      <c r="B12" s="213"/>
      <c r="C12" s="918" t="s">
        <v>184</v>
      </c>
      <c r="D12" s="919"/>
      <c r="E12" s="919"/>
      <c r="F12" s="919"/>
      <c r="G12" s="919"/>
      <c r="H12" s="920"/>
      <c r="I12" s="912" t="s">
        <v>185</v>
      </c>
      <c r="J12" s="913"/>
      <c r="K12" s="914"/>
      <c r="L12" s="912" t="s">
        <v>186</v>
      </c>
      <c r="M12" s="913"/>
      <c r="N12" s="913"/>
      <c r="O12" s="913"/>
      <c r="P12" s="913"/>
      <c r="Q12" s="914"/>
    </row>
    <row r="13" spans="1:17" ht="75" customHeight="1" thickBot="1" x14ac:dyDescent="0.35">
      <c r="B13" s="214"/>
      <c r="C13" s="907" t="s">
        <v>187</v>
      </c>
      <c r="D13" s="908"/>
      <c r="E13" s="909"/>
      <c r="F13" s="907" t="s">
        <v>188</v>
      </c>
      <c r="G13" s="910"/>
      <c r="H13" s="911"/>
      <c r="I13" s="431" t="s">
        <v>189</v>
      </c>
      <c r="J13" s="431" t="s">
        <v>76</v>
      </c>
      <c r="K13" s="431" t="s">
        <v>190</v>
      </c>
      <c r="L13" s="915" t="s">
        <v>191</v>
      </c>
      <c r="M13" s="916"/>
      <c r="N13" s="916"/>
      <c r="O13" s="917"/>
      <c r="P13" s="106" t="s">
        <v>192</v>
      </c>
      <c r="Q13" s="106" t="s">
        <v>193</v>
      </c>
    </row>
    <row r="14" spans="1:17" ht="60" customHeight="1" thickBot="1" x14ac:dyDescent="0.35">
      <c r="A14" s="367" t="s">
        <v>2</v>
      </c>
      <c r="B14" s="360" t="s">
        <v>194</v>
      </c>
      <c r="C14" s="111" t="s">
        <v>195</v>
      </c>
      <c r="D14" s="43" t="s">
        <v>196</v>
      </c>
      <c r="E14" s="42" t="s">
        <v>197</v>
      </c>
      <c r="F14" s="41" t="s">
        <v>198</v>
      </c>
      <c r="G14" s="43" t="s">
        <v>199</v>
      </c>
      <c r="H14" s="42" t="s">
        <v>200</v>
      </c>
      <c r="I14" s="41" t="s">
        <v>201</v>
      </c>
      <c r="J14" s="41" t="s">
        <v>202</v>
      </c>
      <c r="K14" s="41" t="s">
        <v>203</v>
      </c>
      <c r="L14" s="432" t="s">
        <v>204</v>
      </c>
      <c r="M14" s="43" t="s">
        <v>205</v>
      </c>
      <c r="N14" s="433" t="s">
        <v>206</v>
      </c>
      <c r="O14" s="42" t="s">
        <v>195</v>
      </c>
      <c r="P14" s="105" t="s">
        <v>207</v>
      </c>
      <c r="Q14" s="105" t="s">
        <v>208</v>
      </c>
    </row>
    <row r="15" spans="1:17" ht="30" customHeight="1" x14ac:dyDescent="0.3">
      <c r="A15" s="366" t="s">
        <v>422</v>
      </c>
      <c r="B15" s="361" t="s">
        <v>209</v>
      </c>
      <c r="C15" s="784">
        <v>11</v>
      </c>
      <c r="D15" s="785">
        <v>0</v>
      </c>
      <c r="E15" s="786">
        <f>'6d. Substation Information-2021'!$F$20-SUM(C15:D15)</f>
        <v>33</v>
      </c>
      <c r="F15" s="797">
        <v>0</v>
      </c>
      <c r="G15" s="785">
        <v>3</v>
      </c>
      <c r="H15" s="786">
        <v>41</v>
      </c>
      <c r="I15" s="316" t="s">
        <v>358</v>
      </c>
      <c r="J15" s="316" t="s">
        <v>358</v>
      </c>
      <c r="K15" s="322"/>
      <c r="L15" s="313" t="s">
        <v>358</v>
      </c>
      <c r="M15" s="314" t="s">
        <v>358</v>
      </c>
      <c r="N15" s="314" t="s">
        <v>358</v>
      </c>
      <c r="O15" s="315" t="s">
        <v>358</v>
      </c>
      <c r="P15" s="107"/>
      <c r="Q15" s="107"/>
    </row>
    <row r="16" spans="1:17" ht="30" customHeight="1" x14ac:dyDescent="0.3">
      <c r="A16" s="364" t="s">
        <v>422</v>
      </c>
      <c r="B16" s="362" t="s">
        <v>210</v>
      </c>
      <c r="C16" s="787">
        <f>C15/SUM($C15:$E15)</f>
        <v>0.25</v>
      </c>
      <c r="D16" s="788">
        <f t="shared" ref="D16:E16" si="0">D15/SUM($C15:$E15)</f>
        <v>0</v>
      </c>
      <c r="E16" s="789">
        <f t="shared" si="0"/>
        <v>0.75</v>
      </c>
      <c r="F16" s="798">
        <f>F15/SUM($F15:$H15)</f>
        <v>0</v>
      </c>
      <c r="G16" s="798">
        <f t="shared" ref="G16:H16" si="1">G15/SUM($F15:$H15)</f>
        <v>6.8181818181818177E-2</v>
      </c>
      <c r="H16" s="798">
        <f t="shared" si="1"/>
        <v>0.93181818181818177</v>
      </c>
      <c r="I16" s="323" t="s">
        <v>358</v>
      </c>
      <c r="J16" s="323" t="s">
        <v>358</v>
      </c>
      <c r="K16" s="326"/>
      <c r="L16" s="327" t="s">
        <v>358</v>
      </c>
      <c r="M16" s="324" t="s">
        <v>358</v>
      </c>
      <c r="N16" s="324" t="s">
        <v>358</v>
      </c>
      <c r="O16" s="328" t="s">
        <v>358</v>
      </c>
      <c r="P16" s="104"/>
      <c r="Q16" s="104"/>
    </row>
    <row r="17" spans="1:17" ht="30" customHeight="1" x14ac:dyDescent="0.3">
      <c r="A17" s="364" t="s">
        <v>422</v>
      </c>
      <c r="B17" s="362" t="s">
        <v>211</v>
      </c>
      <c r="C17" s="790">
        <v>11331</v>
      </c>
      <c r="D17" s="791">
        <v>0</v>
      </c>
      <c r="E17" s="792">
        <f>'6d. Substation Information-2021'!$G$20-SUM(C17:D17)</f>
        <v>20167</v>
      </c>
      <c r="F17" s="799">
        <v>0</v>
      </c>
      <c r="G17" s="791">
        <v>2101</v>
      </c>
      <c r="H17" s="792">
        <v>28255</v>
      </c>
      <c r="I17" s="317" t="s">
        <v>358</v>
      </c>
      <c r="J17" s="317" t="s">
        <v>358</v>
      </c>
      <c r="K17" s="317" t="s">
        <v>358</v>
      </c>
      <c r="L17" s="319" t="s">
        <v>358</v>
      </c>
      <c r="M17" s="318" t="s">
        <v>358</v>
      </c>
      <c r="N17" s="318" t="s">
        <v>358</v>
      </c>
      <c r="O17" s="320" t="s">
        <v>358</v>
      </c>
      <c r="P17" s="104"/>
      <c r="Q17" s="104"/>
    </row>
    <row r="18" spans="1:17" ht="30" customHeight="1" x14ac:dyDescent="0.3">
      <c r="A18" s="364" t="s">
        <v>422</v>
      </c>
      <c r="B18" s="362" t="s">
        <v>212</v>
      </c>
      <c r="C18" s="787">
        <f>C17/SUM($C17:$E17)</f>
        <v>0.35973712616674075</v>
      </c>
      <c r="D18" s="788">
        <f t="shared" ref="D18:E18" si="2">D17/SUM($C17:$E17)</f>
        <v>0</v>
      </c>
      <c r="E18" s="789">
        <f t="shared" si="2"/>
        <v>0.64026287383325931</v>
      </c>
      <c r="F18" s="798">
        <f>F17/SUM($F17:$H17)</f>
        <v>0</v>
      </c>
      <c r="G18" s="798">
        <f t="shared" ref="G18" si="3">G17/SUM($F17:$H17)</f>
        <v>6.921201739359599E-2</v>
      </c>
      <c r="H18" s="798">
        <f t="shared" ref="H18" si="4">H17/SUM($F17:$H17)</f>
        <v>0.93078798260640405</v>
      </c>
      <c r="I18" s="323" t="s">
        <v>358</v>
      </c>
      <c r="J18" s="323" t="s">
        <v>358</v>
      </c>
      <c r="K18" s="317" t="s">
        <v>358</v>
      </c>
      <c r="L18" s="327" t="s">
        <v>358</v>
      </c>
      <c r="M18" s="324" t="s">
        <v>358</v>
      </c>
      <c r="N18" s="324" t="s">
        <v>358</v>
      </c>
      <c r="O18" s="328" t="s">
        <v>358</v>
      </c>
      <c r="P18" s="104"/>
      <c r="Q18" s="104"/>
    </row>
    <row r="19" spans="1:17" ht="30" customHeight="1" x14ac:dyDescent="0.3">
      <c r="A19" s="364" t="s">
        <v>422</v>
      </c>
      <c r="B19" s="362" t="s">
        <v>213</v>
      </c>
      <c r="C19" s="790">
        <v>136040.71426073037</v>
      </c>
      <c r="D19" s="791">
        <v>0</v>
      </c>
      <c r="E19" s="792">
        <f>'6d. Substation Information-2021'!$H$20-SUM(C19:D19)</f>
        <v>314349.12973926967</v>
      </c>
      <c r="F19" s="799">
        <v>0</v>
      </c>
      <c r="G19" s="791">
        <v>47051</v>
      </c>
      <c r="H19" s="792">
        <f>450390-G19</f>
        <v>403339</v>
      </c>
      <c r="I19" s="317" t="s">
        <v>358</v>
      </c>
      <c r="J19" s="317" t="s">
        <v>358</v>
      </c>
      <c r="K19" s="321"/>
      <c r="L19" s="319" t="s">
        <v>358</v>
      </c>
      <c r="M19" s="318" t="s">
        <v>358</v>
      </c>
      <c r="N19" s="318" t="s">
        <v>358</v>
      </c>
      <c r="O19" s="320" t="s">
        <v>358</v>
      </c>
      <c r="P19" s="104"/>
      <c r="Q19" s="104"/>
    </row>
    <row r="20" spans="1:17" ht="30" customHeight="1" x14ac:dyDescent="0.3">
      <c r="A20" s="364" t="s">
        <v>422</v>
      </c>
      <c r="B20" s="362" t="s">
        <v>214</v>
      </c>
      <c r="C20" s="787">
        <f>C19/SUM($C19:$E19)</f>
        <v>0.30205102551275637</v>
      </c>
      <c r="D20" s="788">
        <f t="shared" ref="D20:E20" si="5">D19/SUM($C19:$E19)</f>
        <v>0</v>
      </c>
      <c r="E20" s="789">
        <f t="shared" si="5"/>
        <v>0.69794897448724369</v>
      </c>
      <c r="F20" s="798">
        <f>F19/SUM($F19:$H19)</f>
        <v>0</v>
      </c>
      <c r="G20" s="798">
        <f t="shared" ref="G20" si="6">G19/SUM($F19:$H19)</f>
        <v>0.10446723950354138</v>
      </c>
      <c r="H20" s="798">
        <f t="shared" ref="H20" si="7">H19/SUM($F19:$H19)</f>
        <v>0.89553276049645858</v>
      </c>
      <c r="I20" s="323" t="s">
        <v>358</v>
      </c>
      <c r="J20" s="323" t="s">
        <v>358</v>
      </c>
      <c r="K20" s="326"/>
      <c r="L20" s="327" t="s">
        <v>358</v>
      </c>
      <c r="M20" s="324" t="s">
        <v>358</v>
      </c>
      <c r="N20" s="324" t="s">
        <v>358</v>
      </c>
      <c r="O20" s="328" t="s">
        <v>358</v>
      </c>
      <c r="P20" s="104"/>
      <c r="Q20" s="104"/>
    </row>
    <row r="21" spans="1:17" ht="30" customHeight="1" x14ac:dyDescent="0.3">
      <c r="A21" s="364" t="s">
        <v>422</v>
      </c>
      <c r="B21" s="362" t="s">
        <v>215</v>
      </c>
      <c r="C21" s="790">
        <v>27.164999999999999</v>
      </c>
      <c r="D21" s="791">
        <v>0</v>
      </c>
      <c r="E21" s="792">
        <f>93.948-SUM(C21:D21)</f>
        <v>66.782999999999987</v>
      </c>
      <c r="F21" s="799">
        <v>0</v>
      </c>
      <c r="G21" s="791">
        <v>11</v>
      </c>
      <c r="H21" s="792">
        <f>105.3-G21</f>
        <v>94.3</v>
      </c>
      <c r="I21" s="317" t="s">
        <v>358</v>
      </c>
      <c r="J21" s="317" t="s">
        <v>358</v>
      </c>
      <c r="K21" s="321"/>
      <c r="L21" s="319" t="s">
        <v>358</v>
      </c>
      <c r="M21" s="318" t="s">
        <v>358</v>
      </c>
      <c r="N21" s="318" t="s">
        <v>358</v>
      </c>
      <c r="O21" s="320" t="s">
        <v>358</v>
      </c>
      <c r="P21" s="104"/>
      <c r="Q21" s="104"/>
    </row>
    <row r="22" spans="1:17" ht="30" customHeight="1" thickBot="1" x14ac:dyDescent="0.35">
      <c r="A22" s="365" t="s">
        <v>422</v>
      </c>
      <c r="B22" s="363" t="s">
        <v>216</v>
      </c>
      <c r="C22" s="793">
        <f>C21/SUM($C21:$E21)</f>
        <v>0.2891493166432495</v>
      </c>
      <c r="D22" s="794">
        <f t="shared" ref="D22:E22" si="8">D21/SUM($C21:$E21)</f>
        <v>0</v>
      </c>
      <c r="E22" s="795">
        <f t="shared" si="8"/>
        <v>0.71085068335675061</v>
      </c>
      <c r="F22" s="800">
        <f>F21/SUM($F21:$H21)</f>
        <v>0</v>
      </c>
      <c r="G22" s="794">
        <f t="shared" ref="G22" si="9">G21/SUM($F21:$H21)</f>
        <v>0.10446343779677113</v>
      </c>
      <c r="H22" s="795">
        <f t="shared" ref="H22" si="10">H21/SUM($F21:$H21)</f>
        <v>0.89553656220322886</v>
      </c>
      <c r="I22" s="329" t="s">
        <v>358</v>
      </c>
      <c r="J22" s="329" t="s">
        <v>358</v>
      </c>
      <c r="K22" s="332"/>
      <c r="L22" s="333" t="s">
        <v>358</v>
      </c>
      <c r="M22" s="330" t="s">
        <v>358</v>
      </c>
      <c r="N22" s="330" t="s">
        <v>358</v>
      </c>
      <c r="O22" s="334" t="s">
        <v>358</v>
      </c>
      <c r="P22" s="248"/>
      <c r="Q22" s="248"/>
    </row>
    <row r="23" spans="1:17" ht="30" customHeight="1" thickBot="1" x14ac:dyDescent="0.35">
      <c r="B23" s="204"/>
      <c r="C23" s="204"/>
      <c r="D23" s="204"/>
      <c r="E23" s="204"/>
      <c r="F23" s="204"/>
      <c r="G23" s="204"/>
      <c r="H23" s="204"/>
      <c r="I23" s="204"/>
      <c r="J23" s="204"/>
      <c r="K23" s="204"/>
      <c r="L23" s="204"/>
      <c r="M23" s="204"/>
      <c r="N23" s="204"/>
      <c r="O23" s="247" t="s">
        <v>217</v>
      </c>
      <c r="P23" s="311"/>
      <c r="Q23" s="312"/>
    </row>
    <row r="24" spans="1:17" x14ac:dyDescent="0.3">
      <c r="A24" s="354" t="s">
        <v>218</v>
      </c>
      <c r="B24" s="204"/>
      <c r="C24" s="204"/>
      <c r="D24" s="204"/>
      <c r="E24" s="204"/>
      <c r="F24" s="204"/>
      <c r="G24" s="204"/>
      <c r="H24" s="204"/>
      <c r="I24" s="204"/>
      <c r="J24" s="204"/>
      <c r="K24" s="204"/>
    </row>
    <row r="25" spans="1:17" x14ac:dyDescent="0.3">
      <c r="A25" s="158" t="s">
        <v>219</v>
      </c>
      <c r="B25" s="138"/>
      <c r="C25" s="159"/>
      <c r="D25" s="159"/>
      <c r="E25" s="159"/>
      <c r="F25" s="159"/>
      <c r="G25" s="159"/>
      <c r="H25" s="159"/>
      <c r="I25" s="160"/>
      <c r="J25" s="161"/>
      <c r="K25" s="370"/>
    </row>
    <row r="26" spans="1:17" x14ac:dyDescent="0.3">
      <c r="A26" s="150" t="s">
        <v>220</v>
      </c>
      <c r="B26" s="144"/>
      <c r="C26" s="149"/>
      <c r="D26" s="149"/>
      <c r="E26" s="149"/>
      <c r="F26" s="149"/>
      <c r="G26" s="149"/>
      <c r="H26" s="149"/>
      <c r="I26" s="162"/>
      <c r="J26" s="163"/>
      <c r="K26" s="370"/>
    </row>
    <row r="27" spans="1:17" x14ac:dyDescent="0.3">
      <c r="A27" s="150" t="s">
        <v>221</v>
      </c>
      <c r="B27" s="144"/>
      <c r="C27" s="149"/>
      <c r="D27" s="149"/>
      <c r="E27" s="149"/>
      <c r="F27" s="149"/>
      <c r="G27" s="149"/>
      <c r="H27" s="149"/>
      <c r="I27" s="162"/>
      <c r="J27" s="163"/>
      <c r="K27" s="370"/>
    </row>
    <row r="28" spans="1:17" x14ac:dyDescent="0.3">
      <c r="A28" s="153" t="s">
        <v>222</v>
      </c>
      <c r="B28" s="154"/>
      <c r="C28" s="164"/>
      <c r="D28" s="164"/>
      <c r="E28" s="164"/>
      <c r="F28" s="164"/>
      <c r="G28" s="164"/>
      <c r="H28" s="164"/>
      <c r="I28" s="165"/>
      <c r="J28" s="166"/>
      <c r="K28" s="370"/>
    </row>
    <row r="29" spans="1:17" x14ac:dyDescent="0.3">
      <c r="B29" s="124"/>
    </row>
  </sheetData>
  <mergeCells count="6">
    <mergeCell ref="C12:H12"/>
    <mergeCell ref="I12:K12"/>
    <mergeCell ref="L12:Q12"/>
    <mergeCell ref="C13:E13"/>
    <mergeCell ref="F13:H13"/>
    <mergeCell ref="L13:O13"/>
  </mergeCells>
  <pageMargins left="0.7" right="0.7" top="0.75" bottom="0.75" header="0.3" footer="0.3"/>
  <pageSetup scale="40" orientation="landscape" r:id="rId1"/>
  <colBreaks count="1" manualBreakCount="1">
    <brk id="7"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topLeftCell="A16" zoomScale="55" zoomScaleNormal="55" workbookViewId="0">
      <selection activeCell="E20" sqref="E20"/>
    </sheetView>
  </sheetViews>
  <sheetFormatPr defaultColWidth="9.109375" defaultRowHeight="14.4" x14ac:dyDescent="0.3"/>
  <cols>
    <col min="1" max="1" width="23.109375" style="112" customWidth="1"/>
    <col min="2" max="2" width="48.109375" bestFit="1" customWidth="1"/>
    <col min="3" max="3" width="29" bestFit="1" customWidth="1"/>
    <col min="4" max="4" width="19.44140625" customWidth="1"/>
    <col min="5" max="5" width="20.88671875" style="112" customWidth="1"/>
    <col min="6" max="6" width="23.109375" style="112" customWidth="1"/>
    <col min="7" max="7" width="16.88671875" style="112" customWidth="1"/>
    <col min="8" max="8" width="22" bestFit="1" customWidth="1"/>
    <col min="9" max="9" width="27.88671875" bestFit="1" customWidth="1"/>
    <col min="10" max="10" width="14.88671875" customWidth="1"/>
    <col min="11" max="17" width="9.88671875" customWidth="1"/>
    <col min="18" max="19" width="10.88671875" customWidth="1"/>
  </cols>
  <sheetData>
    <row r="1" spans="1:17" ht="17.100000000000001" customHeight="1" x14ac:dyDescent="0.3">
      <c r="A1" s="401" t="s">
        <v>226</v>
      </c>
      <c r="B1" s="401" t="s">
        <v>227</v>
      </c>
      <c r="C1" s="103"/>
      <c r="D1" s="402" t="s">
        <v>2</v>
      </c>
      <c r="E1" s="402" t="s">
        <v>422</v>
      </c>
      <c r="H1" s="112"/>
      <c r="I1" s="112"/>
      <c r="J1" s="112"/>
      <c r="K1" s="112"/>
      <c r="L1" s="112"/>
      <c r="M1" s="112"/>
      <c r="N1" s="112"/>
      <c r="O1" s="112"/>
      <c r="P1" s="112"/>
      <c r="Q1" s="112"/>
    </row>
    <row r="2" spans="1:17" x14ac:dyDescent="0.3">
      <c r="A2" s="69"/>
      <c r="B2" s="69"/>
      <c r="C2" s="112"/>
      <c r="D2" s="234" t="s">
        <v>4</v>
      </c>
      <c r="E2" s="250">
        <v>2018</v>
      </c>
      <c r="H2" s="112"/>
      <c r="I2" s="112"/>
      <c r="J2" s="112"/>
      <c r="K2" s="112"/>
      <c r="L2" s="112"/>
      <c r="M2" s="112"/>
      <c r="N2" s="112"/>
      <c r="O2" s="112"/>
      <c r="P2" s="112"/>
      <c r="Q2" s="112"/>
    </row>
    <row r="3" spans="1:17" s="112" customFormat="1" x14ac:dyDescent="0.3">
      <c r="A3" s="69"/>
      <c r="B3" s="69"/>
      <c r="C3" s="251"/>
      <c r="D3" s="249"/>
      <c r="E3" s="249"/>
      <c r="F3" s="249"/>
      <c r="G3" s="249"/>
      <c r="H3" s="389"/>
    </row>
    <row r="4" spans="1:17" ht="15" customHeight="1" x14ac:dyDescent="0.3">
      <c r="A4" s="335" t="s">
        <v>228</v>
      </c>
      <c r="B4" s="335"/>
      <c r="C4" s="335"/>
      <c r="D4" s="335"/>
      <c r="E4" s="335"/>
      <c r="F4" s="335"/>
      <c r="G4" s="213"/>
      <c r="H4" s="213"/>
      <c r="I4" s="112"/>
      <c r="J4" s="115"/>
      <c r="K4" s="60"/>
      <c r="L4" s="115"/>
      <c r="M4" s="115"/>
      <c r="N4" s="115"/>
      <c r="O4" s="115"/>
      <c r="P4" s="115"/>
      <c r="Q4" s="115"/>
    </row>
    <row r="5" spans="1:17" ht="15" thickBot="1" x14ac:dyDescent="0.35">
      <c r="A5" s="400" t="s">
        <v>229</v>
      </c>
      <c r="B5" s="112"/>
      <c r="C5" s="112"/>
      <c r="D5" s="112"/>
      <c r="G5" s="67"/>
      <c r="H5" s="238"/>
      <c r="I5" s="1"/>
      <c r="J5" s="115"/>
      <c r="K5" s="115"/>
      <c r="L5" s="115"/>
      <c r="M5" s="115"/>
      <c r="N5" s="115"/>
      <c r="O5" s="115"/>
      <c r="P5" s="115"/>
      <c r="Q5" s="115"/>
    </row>
    <row r="6" spans="1:17" ht="15" customHeight="1" thickBot="1" x14ac:dyDescent="0.35">
      <c r="B6" s="178"/>
      <c r="C6" s="178"/>
      <c r="D6" s="921">
        <v>2018</v>
      </c>
      <c r="E6" s="922"/>
      <c r="F6" s="922"/>
      <c r="G6" s="391"/>
      <c r="H6" s="390"/>
      <c r="I6" s="112"/>
      <c r="J6" s="2"/>
      <c r="K6" s="2"/>
      <c r="L6" s="2"/>
      <c r="M6" s="2"/>
      <c r="N6" s="2"/>
      <c r="O6" s="2"/>
      <c r="P6" s="2"/>
      <c r="Q6" s="2"/>
    </row>
    <row r="7" spans="1:17" ht="75" customHeight="1" thickBot="1" x14ac:dyDescent="0.35">
      <c r="A7" s="359" t="s">
        <v>2</v>
      </c>
      <c r="B7" s="108" t="s">
        <v>230</v>
      </c>
      <c r="C7" s="109" t="s">
        <v>231</v>
      </c>
      <c r="D7" s="41" t="s">
        <v>456</v>
      </c>
      <c r="E7" s="43" t="s">
        <v>457</v>
      </c>
      <c r="F7" s="42" t="s">
        <v>458</v>
      </c>
      <c r="G7" s="2"/>
      <c r="H7" s="2"/>
      <c r="I7" s="2"/>
      <c r="J7" s="2"/>
      <c r="K7" s="2"/>
      <c r="L7" s="2"/>
      <c r="M7" s="2"/>
      <c r="N7" s="2"/>
      <c r="O7" s="112"/>
      <c r="P7" s="112"/>
      <c r="Q7" s="112"/>
    </row>
    <row r="8" spans="1:17" ht="15" customHeight="1" x14ac:dyDescent="0.3">
      <c r="A8" s="44" t="str">
        <f>$E$1</f>
        <v>Unitil - FG&amp;E</v>
      </c>
      <c r="B8" s="44" t="s">
        <v>7</v>
      </c>
      <c r="C8" s="252" t="s">
        <v>20</v>
      </c>
      <c r="D8" s="259">
        <v>0</v>
      </c>
      <c r="E8" s="262">
        <v>0</v>
      </c>
      <c r="F8" s="263">
        <v>0</v>
      </c>
      <c r="H8" s="112"/>
      <c r="I8" s="14"/>
      <c r="J8" s="112"/>
      <c r="K8" s="112"/>
      <c r="L8" s="112"/>
      <c r="M8" s="112"/>
      <c r="N8" s="112"/>
      <c r="O8" s="99"/>
      <c r="P8" s="112"/>
      <c r="Q8" s="112"/>
    </row>
    <row r="9" spans="1:17" x14ac:dyDescent="0.3">
      <c r="A9" s="45" t="str">
        <f t="shared" ref="A9:A28" si="0">$E$1</f>
        <v>Unitil - FG&amp;E</v>
      </c>
      <c r="B9" s="45" t="s">
        <v>7</v>
      </c>
      <c r="C9" s="253" t="s">
        <v>21</v>
      </c>
      <c r="D9" s="663" t="s">
        <v>358</v>
      </c>
      <c r="E9" s="264" t="s">
        <v>358</v>
      </c>
      <c r="F9" s="265" t="s">
        <v>358</v>
      </c>
      <c r="H9" s="112"/>
      <c r="I9" s="14"/>
      <c r="J9" s="112"/>
      <c r="K9" s="112"/>
      <c r="L9" s="112"/>
      <c r="M9" s="112"/>
      <c r="N9" s="112"/>
      <c r="O9" s="99"/>
      <c r="P9" s="112"/>
      <c r="Q9" s="112"/>
    </row>
    <row r="10" spans="1:17" x14ac:dyDescent="0.3">
      <c r="A10" s="45" t="str">
        <f t="shared" si="0"/>
        <v>Unitil - FG&amp;E</v>
      </c>
      <c r="B10" s="45" t="s">
        <v>7</v>
      </c>
      <c r="C10" s="253" t="s">
        <v>22</v>
      </c>
      <c r="D10" s="273">
        <v>0</v>
      </c>
      <c r="E10" s="266">
        <v>0</v>
      </c>
      <c r="F10" s="267">
        <v>0</v>
      </c>
      <c r="H10" s="112"/>
      <c r="I10" s="14"/>
      <c r="J10" s="112"/>
      <c r="K10" s="112"/>
      <c r="L10" s="112"/>
      <c r="M10" s="112"/>
      <c r="N10" s="112"/>
      <c r="O10" s="99"/>
      <c r="P10" s="112"/>
      <c r="Q10" s="112"/>
    </row>
    <row r="11" spans="1:17" x14ac:dyDescent="0.3">
      <c r="A11" s="45" t="str">
        <f t="shared" si="0"/>
        <v>Unitil - FG&amp;E</v>
      </c>
      <c r="B11" s="45" t="s">
        <v>7</v>
      </c>
      <c r="C11" s="253" t="s">
        <v>23</v>
      </c>
      <c r="D11" s="273" t="s">
        <v>358</v>
      </c>
      <c r="E11" s="266" t="s">
        <v>358</v>
      </c>
      <c r="F11" s="267" t="s">
        <v>358</v>
      </c>
      <c r="H11" s="112"/>
      <c r="I11" s="14"/>
      <c r="J11" s="112"/>
      <c r="K11" s="112"/>
      <c r="L11" s="112"/>
      <c r="M11" s="112"/>
      <c r="N11" s="112"/>
      <c r="O11" s="99"/>
      <c r="P11" s="112"/>
      <c r="Q11" s="112"/>
    </row>
    <row r="12" spans="1:17" x14ac:dyDescent="0.3">
      <c r="A12" s="45" t="str">
        <f t="shared" si="0"/>
        <v>Unitil - FG&amp;E</v>
      </c>
      <c r="B12" s="45" t="s">
        <v>7</v>
      </c>
      <c r="C12" s="253" t="s">
        <v>24</v>
      </c>
      <c r="D12" s="273" t="s">
        <v>358</v>
      </c>
      <c r="E12" s="266" t="s">
        <v>358</v>
      </c>
      <c r="F12" s="267" t="s">
        <v>358</v>
      </c>
      <c r="H12" s="13"/>
      <c r="I12" s="14"/>
      <c r="J12" s="112"/>
      <c r="K12" s="112"/>
      <c r="L12" s="13"/>
      <c r="M12" s="112"/>
      <c r="N12" s="112"/>
      <c r="O12" s="99"/>
      <c r="P12" s="112"/>
      <c r="Q12" s="112"/>
    </row>
    <row r="13" spans="1:17" x14ac:dyDescent="0.3">
      <c r="A13" s="45" t="str">
        <f t="shared" si="0"/>
        <v>Unitil - FG&amp;E</v>
      </c>
      <c r="B13" s="45" t="s">
        <v>7</v>
      </c>
      <c r="C13" s="253" t="s">
        <v>25</v>
      </c>
      <c r="D13" s="273">
        <v>0</v>
      </c>
      <c r="E13" s="266">
        <v>0</v>
      </c>
      <c r="F13" s="267">
        <v>0</v>
      </c>
      <c r="H13" s="112"/>
      <c r="I13" s="12"/>
      <c r="J13" s="112"/>
      <c r="K13" s="112"/>
      <c r="L13" s="112"/>
      <c r="M13" s="11"/>
      <c r="N13" s="112"/>
      <c r="O13" s="99"/>
      <c r="P13" s="112"/>
      <c r="Q13" s="112"/>
    </row>
    <row r="14" spans="1:17" x14ac:dyDescent="0.3">
      <c r="A14" s="45" t="str">
        <f t="shared" si="0"/>
        <v>Unitil - FG&amp;E</v>
      </c>
      <c r="B14" s="45" t="s">
        <v>8</v>
      </c>
      <c r="C14" s="253" t="s">
        <v>448</v>
      </c>
      <c r="D14" s="273" t="s">
        <v>358</v>
      </c>
      <c r="E14" s="266" t="s">
        <v>358</v>
      </c>
      <c r="F14" s="267" t="s">
        <v>358</v>
      </c>
      <c r="H14" s="112"/>
      <c r="I14" s="112"/>
      <c r="J14" s="112"/>
      <c r="K14" s="112"/>
      <c r="L14" s="112"/>
      <c r="M14" s="112"/>
      <c r="N14" s="112"/>
      <c r="O14" s="99"/>
      <c r="P14" s="112"/>
      <c r="Q14" s="112"/>
    </row>
    <row r="15" spans="1:17" x14ac:dyDescent="0.3">
      <c r="A15" s="45" t="str">
        <f t="shared" si="0"/>
        <v>Unitil - FG&amp;E</v>
      </c>
      <c r="B15" s="45" t="s">
        <v>8</v>
      </c>
      <c r="C15" s="253" t="s">
        <v>27</v>
      </c>
      <c r="D15" s="273" t="s">
        <v>358</v>
      </c>
      <c r="E15" s="266" t="s">
        <v>358</v>
      </c>
      <c r="F15" s="267" t="s">
        <v>358</v>
      </c>
      <c r="H15" s="112"/>
      <c r="I15" s="112"/>
      <c r="J15" s="112"/>
      <c r="K15" s="112"/>
      <c r="L15" s="112"/>
      <c r="M15" s="112"/>
      <c r="N15" s="112"/>
      <c r="O15" s="99"/>
      <c r="P15" s="112"/>
      <c r="Q15" s="112"/>
    </row>
    <row r="16" spans="1:17" x14ac:dyDescent="0.3">
      <c r="A16" s="45" t="str">
        <f t="shared" si="0"/>
        <v>Unitil - FG&amp;E</v>
      </c>
      <c r="B16" s="45" t="s">
        <v>8</v>
      </c>
      <c r="C16" s="253" t="s">
        <v>28</v>
      </c>
      <c r="D16" s="273" t="s">
        <v>358</v>
      </c>
      <c r="E16" s="266" t="s">
        <v>358</v>
      </c>
      <c r="F16" s="267" t="s">
        <v>358</v>
      </c>
      <c r="H16" s="112"/>
      <c r="I16" s="112"/>
      <c r="J16" s="112"/>
      <c r="K16" s="112"/>
      <c r="L16" s="112"/>
      <c r="M16" s="112"/>
      <c r="N16" s="112"/>
      <c r="O16" s="99"/>
      <c r="P16" s="112"/>
      <c r="Q16" s="112"/>
    </row>
    <row r="17" spans="1:15" x14ac:dyDescent="0.3">
      <c r="A17" s="45" t="str">
        <f t="shared" si="0"/>
        <v>Unitil - FG&amp;E</v>
      </c>
      <c r="B17" s="45" t="s">
        <v>8</v>
      </c>
      <c r="C17" s="253" t="s">
        <v>29</v>
      </c>
      <c r="D17" s="273" t="s">
        <v>358</v>
      </c>
      <c r="E17" s="266" t="s">
        <v>358</v>
      </c>
      <c r="F17" s="267" t="s">
        <v>358</v>
      </c>
      <c r="H17" s="112"/>
      <c r="I17" s="112"/>
      <c r="J17" s="112"/>
      <c r="K17" s="112"/>
      <c r="L17" s="112"/>
      <c r="M17" s="112"/>
      <c r="N17" s="112"/>
      <c r="O17" s="99"/>
    </row>
    <row r="18" spans="1:15" ht="15" customHeight="1" x14ac:dyDescent="0.3">
      <c r="A18" s="45" t="str">
        <f t="shared" si="0"/>
        <v>Unitil - FG&amp;E</v>
      </c>
      <c r="B18" s="45" t="s">
        <v>9</v>
      </c>
      <c r="C18" s="253" t="s">
        <v>30</v>
      </c>
      <c r="D18" s="273">
        <v>0</v>
      </c>
      <c r="E18" s="266">
        <v>0</v>
      </c>
      <c r="F18" s="267">
        <v>0</v>
      </c>
      <c r="H18" s="112"/>
      <c r="I18" s="112"/>
      <c r="J18" s="112"/>
      <c r="K18" s="112"/>
      <c r="L18" s="112"/>
      <c r="M18" s="112"/>
      <c r="N18" s="112"/>
      <c r="O18" s="99"/>
    </row>
    <row r="19" spans="1:15" x14ac:dyDescent="0.3">
      <c r="A19" s="45" t="str">
        <f t="shared" si="0"/>
        <v>Unitil - FG&amp;E</v>
      </c>
      <c r="B19" s="45" t="s">
        <v>9</v>
      </c>
      <c r="C19" s="253" t="s">
        <v>31</v>
      </c>
      <c r="D19" s="273">
        <v>0</v>
      </c>
      <c r="E19" s="266">
        <v>0</v>
      </c>
      <c r="F19" s="267">
        <v>0</v>
      </c>
      <c r="H19" s="112"/>
      <c r="I19" s="112"/>
      <c r="J19" s="112"/>
      <c r="K19" s="112"/>
      <c r="L19" s="112"/>
      <c r="M19" s="112"/>
      <c r="N19" s="112"/>
      <c r="O19" s="99"/>
    </row>
    <row r="20" spans="1:15" x14ac:dyDescent="0.3">
      <c r="A20" s="45" t="str">
        <f t="shared" si="0"/>
        <v>Unitil - FG&amp;E</v>
      </c>
      <c r="B20" s="45" t="s">
        <v>9</v>
      </c>
      <c r="C20" s="253" t="s">
        <v>32</v>
      </c>
      <c r="D20" s="273">
        <v>0</v>
      </c>
      <c r="E20" s="266">
        <v>0</v>
      </c>
      <c r="F20" s="267">
        <v>0</v>
      </c>
      <c r="H20" s="112"/>
      <c r="I20" s="112"/>
      <c r="J20" s="112"/>
      <c r="K20" s="112"/>
      <c r="L20" s="112"/>
      <c r="M20" s="112"/>
      <c r="N20" s="112"/>
      <c r="O20" s="99"/>
    </row>
    <row r="21" spans="1:15" x14ac:dyDescent="0.3">
      <c r="A21" s="45" t="str">
        <f t="shared" si="0"/>
        <v>Unitil - FG&amp;E</v>
      </c>
      <c r="B21" s="45" t="s">
        <v>9</v>
      </c>
      <c r="C21" s="253" t="s">
        <v>33</v>
      </c>
      <c r="D21" s="273">
        <v>0</v>
      </c>
      <c r="E21" s="266">
        <v>0</v>
      </c>
      <c r="F21" s="267">
        <v>0</v>
      </c>
      <c r="H21" s="112"/>
      <c r="I21" s="112"/>
      <c r="J21" s="112"/>
      <c r="K21" s="112"/>
      <c r="L21" s="112"/>
      <c r="M21" s="112"/>
      <c r="N21" s="112"/>
      <c r="O21" s="99"/>
    </row>
    <row r="22" spans="1:15" x14ac:dyDescent="0.3">
      <c r="A22" s="45" t="str">
        <f t="shared" si="0"/>
        <v>Unitil - FG&amp;E</v>
      </c>
      <c r="B22" s="45" t="s">
        <v>9</v>
      </c>
      <c r="C22" s="253" t="s">
        <v>34</v>
      </c>
      <c r="D22" s="273">
        <v>0</v>
      </c>
      <c r="E22" s="266">
        <v>0</v>
      </c>
      <c r="F22" s="267">
        <v>0</v>
      </c>
      <c r="H22" s="112"/>
      <c r="I22" s="112"/>
      <c r="J22" s="112"/>
      <c r="K22" s="112"/>
      <c r="L22" s="112"/>
      <c r="M22" s="112"/>
      <c r="N22" s="112"/>
      <c r="O22" s="99"/>
    </row>
    <row r="23" spans="1:15" x14ac:dyDescent="0.3">
      <c r="A23" s="45" t="str">
        <f t="shared" si="0"/>
        <v>Unitil - FG&amp;E</v>
      </c>
      <c r="B23" s="45" t="s">
        <v>10</v>
      </c>
      <c r="C23" s="253" t="s">
        <v>35</v>
      </c>
      <c r="D23" s="273" t="s">
        <v>358</v>
      </c>
      <c r="E23" s="266" t="s">
        <v>358</v>
      </c>
      <c r="F23" s="267" t="s">
        <v>358</v>
      </c>
      <c r="H23" s="112"/>
      <c r="I23" s="112"/>
      <c r="J23" s="112"/>
      <c r="K23" s="112"/>
      <c r="L23" s="112"/>
      <c r="M23" s="112"/>
      <c r="N23" s="10"/>
      <c r="O23" s="99"/>
    </row>
    <row r="24" spans="1:15" x14ac:dyDescent="0.3">
      <c r="A24" s="45" t="str">
        <f t="shared" si="0"/>
        <v>Unitil - FG&amp;E</v>
      </c>
      <c r="B24" s="45" t="s">
        <v>10</v>
      </c>
      <c r="C24" s="253" t="s">
        <v>36</v>
      </c>
      <c r="D24" s="273" t="s">
        <v>358</v>
      </c>
      <c r="E24" s="266" t="s">
        <v>358</v>
      </c>
      <c r="F24" s="267" t="s">
        <v>358</v>
      </c>
      <c r="H24" s="112"/>
      <c r="I24" s="112"/>
      <c r="J24" s="112"/>
      <c r="K24" s="112"/>
      <c r="L24" s="112"/>
      <c r="M24" s="112"/>
      <c r="N24" s="112"/>
      <c r="O24" s="112"/>
    </row>
    <row r="25" spans="1:15" x14ac:dyDescent="0.3">
      <c r="A25" s="45" t="str">
        <f t="shared" si="0"/>
        <v>Unitil - FG&amp;E</v>
      </c>
      <c r="B25" s="45" t="s">
        <v>10</v>
      </c>
      <c r="C25" s="253" t="s">
        <v>37</v>
      </c>
      <c r="D25" s="273">
        <v>0</v>
      </c>
      <c r="E25" s="266">
        <v>0</v>
      </c>
      <c r="F25" s="267">
        <v>0</v>
      </c>
      <c r="H25" s="112"/>
      <c r="I25" s="112"/>
      <c r="J25" s="112"/>
      <c r="K25" s="112"/>
      <c r="L25" s="112"/>
      <c r="M25" s="112"/>
      <c r="N25" s="112"/>
      <c r="O25" s="112"/>
    </row>
    <row r="26" spans="1:15" x14ac:dyDescent="0.3">
      <c r="A26" s="45" t="str">
        <f t="shared" si="0"/>
        <v>Unitil - FG&amp;E</v>
      </c>
      <c r="B26" s="45" t="s">
        <v>11</v>
      </c>
      <c r="C26" s="253" t="s">
        <v>38</v>
      </c>
      <c r="D26" s="273" t="s">
        <v>451</v>
      </c>
      <c r="E26" s="266" t="s">
        <v>451</v>
      </c>
      <c r="F26" s="267" t="s">
        <v>451</v>
      </c>
      <c r="H26" s="112"/>
      <c r="I26" s="112"/>
      <c r="J26" s="112"/>
      <c r="K26" s="112"/>
      <c r="L26" s="112"/>
      <c r="M26" s="112"/>
      <c r="N26" s="112"/>
      <c r="O26" s="112"/>
    </row>
    <row r="27" spans="1:15" s="7" customFormat="1" x14ac:dyDescent="0.3">
      <c r="A27" s="45" t="str">
        <f t="shared" si="0"/>
        <v>Unitil - FG&amp;E</v>
      </c>
      <c r="B27" s="45" t="s">
        <v>11</v>
      </c>
      <c r="C27" s="253" t="s">
        <v>39</v>
      </c>
      <c r="D27" s="273" t="s">
        <v>451</v>
      </c>
      <c r="E27" s="261" t="s">
        <v>451</v>
      </c>
      <c r="F27" s="260" t="s">
        <v>451</v>
      </c>
    </row>
    <row r="28" spans="1:15" ht="15" thickBot="1" x14ac:dyDescent="0.35">
      <c r="A28" s="46" t="str">
        <f t="shared" si="0"/>
        <v>Unitil - FG&amp;E</v>
      </c>
      <c r="B28" s="46" t="s">
        <v>12</v>
      </c>
      <c r="C28" s="254" t="s">
        <v>40</v>
      </c>
      <c r="D28" s="274">
        <v>0</v>
      </c>
      <c r="E28" s="268">
        <v>0</v>
      </c>
      <c r="F28" s="269">
        <v>0</v>
      </c>
      <c r="H28" s="112"/>
      <c r="I28" s="112"/>
      <c r="J28" s="112"/>
      <c r="K28" s="112"/>
      <c r="L28" s="112"/>
      <c r="M28" s="112"/>
      <c r="N28" s="112"/>
      <c r="O28" s="112"/>
    </row>
    <row r="29" spans="1:15" ht="15" thickBot="1" x14ac:dyDescent="0.35">
      <c r="A29" s="67"/>
      <c r="B29" s="355"/>
      <c r="C29" s="255" t="s">
        <v>235</v>
      </c>
      <c r="D29" s="275">
        <f>SUM(D8:D28)</f>
        <v>0</v>
      </c>
      <c r="E29" s="276">
        <f t="shared" ref="E29:F29" si="1">SUM(E8:E28)</f>
        <v>0</v>
      </c>
      <c r="F29" s="277">
        <f t="shared" si="1"/>
        <v>0</v>
      </c>
      <c r="H29" s="112"/>
      <c r="I29" s="112"/>
      <c r="J29" s="112"/>
      <c r="K29" s="112"/>
      <c r="L29" s="112"/>
      <c r="M29" s="112"/>
      <c r="N29" s="112"/>
      <c r="O29" s="112"/>
    </row>
    <row r="34" spans="1:1" x14ac:dyDescent="0.3">
      <c r="A34" s="112" t="s">
        <v>453</v>
      </c>
    </row>
    <row r="35" spans="1:1" x14ac:dyDescent="0.3">
      <c r="A35" s="112" t="s">
        <v>454</v>
      </c>
    </row>
    <row r="36" spans="1:1" x14ac:dyDescent="0.3">
      <c r="A36" s="112" t="s">
        <v>455</v>
      </c>
    </row>
  </sheetData>
  <mergeCells count="1">
    <mergeCell ref="D6:F6"/>
  </mergeCells>
  <printOptions gridLines="1"/>
  <pageMargins left="0.7" right="0.7" top="0.75" bottom="0.75" header="0.3" footer="0.3"/>
  <pageSetup scale="3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6"/>
  <sheetViews>
    <sheetView topLeftCell="A13" zoomScale="55" zoomScaleNormal="55" workbookViewId="0">
      <selection activeCell="H21" sqref="H21"/>
    </sheetView>
  </sheetViews>
  <sheetFormatPr defaultColWidth="9.109375" defaultRowHeight="14.4" x14ac:dyDescent="0.3"/>
  <cols>
    <col min="1" max="1" width="23.109375" style="112" customWidth="1"/>
    <col min="2" max="2" width="48.109375" bestFit="1" customWidth="1"/>
    <col min="3" max="3" width="29" bestFit="1" customWidth="1"/>
    <col min="4" max="4" width="16.88671875" customWidth="1"/>
    <col min="5" max="5" width="23.44140625" bestFit="1" customWidth="1"/>
    <col min="6" max="6" width="21.88671875" style="112" customWidth="1"/>
    <col min="7" max="8" width="15.88671875" customWidth="1"/>
    <col min="9" max="9" width="15.88671875" style="112" customWidth="1"/>
    <col min="10" max="10" width="15.88671875" customWidth="1"/>
    <col min="11" max="11" width="17" customWidth="1"/>
    <col min="12" max="12" width="15.88671875" style="112" customWidth="1"/>
    <col min="13" max="17" width="9.88671875" customWidth="1"/>
    <col min="18" max="19" width="10.88671875" customWidth="1"/>
  </cols>
  <sheetData>
    <row r="1" spans="1:18" x14ac:dyDescent="0.3">
      <c r="A1" s="56" t="s">
        <v>236</v>
      </c>
      <c r="B1" s="56" t="s">
        <v>237</v>
      </c>
      <c r="C1" s="112"/>
      <c r="D1" s="234" t="s">
        <v>2</v>
      </c>
      <c r="E1" s="234" t="s">
        <v>422</v>
      </c>
      <c r="G1" s="53"/>
      <c r="H1" s="53"/>
      <c r="I1" s="53"/>
      <c r="J1" s="53"/>
      <c r="K1" s="53"/>
      <c r="L1" s="53"/>
      <c r="M1" s="112"/>
      <c r="N1" s="112"/>
      <c r="O1" s="112"/>
      <c r="P1" s="112"/>
      <c r="Q1" s="112"/>
      <c r="R1" s="112"/>
    </row>
    <row r="2" spans="1:18" s="112" customFormat="1" x14ac:dyDescent="0.3">
      <c r="A2" s="56"/>
      <c r="B2" s="53"/>
      <c r="D2" s="234" t="s">
        <v>4</v>
      </c>
      <c r="E2" s="250">
        <v>2019</v>
      </c>
      <c r="G2" s="53"/>
      <c r="H2" s="53"/>
      <c r="I2" s="53"/>
      <c r="J2" s="53"/>
      <c r="K2" s="53"/>
      <c r="L2" s="53"/>
    </row>
    <row r="3" spans="1:18" x14ac:dyDescent="0.3">
      <c r="A3" s="69"/>
      <c r="B3" s="69"/>
      <c r="C3" s="69"/>
      <c r="D3" s="69"/>
      <c r="E3" s="69"/>
      <c r="G3" s="69"/>
      <c r="H3" s="69"/>
      <c r="I3" s="69"/>
      <c r="J3" s="69"/>
      <c r="K3" s="69"/>
      <c r="L3" s="69"/>
      <c r="M3" s="112"/>
      <c r="N3" s="112"/>
      <c r="O3" s="112"/>
      <c r="P3" s="112"/>
      <c r="Q3" s="112"/>
      <c r="R3" s="112"/>
    </row>
    <row r="4" spans="1:18" ht="15" customHeight="1" x14ac:dyDescent="0.3">
      <c r="A4" s="335" t="s">
        <v>238</v>
      </c>
      <c r="B4" s="54"/>
      <c r="C4" s="54"/>
      <c r="D4" s="54"/>
      <c r="E4" s="54"/>
      <c r="G4" s="54"/>
      <c r="H4" s="54"/>
      <c r="I4" s="54"/>
      <c r="J4" s="54"/>
      <c r="K4" s="54"/>
      <c r="L4" s="102"/>
      <c r="M4" s="115"/>
      <c r="N4" s="115"/>
      <c r="O4" s="115"/>
      <c r="P4" s="115"/>
      <c r="Q4" s="115"/>
      <c r="R4" s="112"/>
    </row>
    <row r="5" spans="1:18" ht="15" thickBot="1" x14ac:dyDescent="0.35">
      <c r="A5" s="400" t="s">
        <v>229</v>
      </c>
      <c r="B5" s="112"/>
      <c r="C5" s="112"/>
      <c r="D5" s="112"/>
      <c r="E5" s="112"/>
      <c r="G5" s="112"/>
      <c r="H5" s="112"/>
      <c r="J5" s="112"/>
      <c r="K5" s="112"/>
      <c r="M5" s="115"/>
      <c r="N5" s="115"/>
      <c r="O5" s="115"/>
      <c r="P5" s="115"/>
      <c r="Q5" s="115"/>
      <c r="R5" s="112"/>
    </row>
    <row r="6" spans="1:18" ht="15" customHeight="1" thickBot="1" x14ac:dyDescent="0.35">
      <c r="B6" s="176"/>
      <c r="C6" s="176"/>
      <c r="D6" s="929">
        <v>2019</v>
      </c>
      <c r="E6" s="930"/>
      <c r="F6" s="930"/>
      <c r="G6" s="930"/>
      <c r="H6" s="930"/>
      <c r="I6" s="930"/>
      <c r="J6" s="930"/>
      <c r="K6" s="930"/>
      <c r="L6" s="931"/>
      <c r="M6" s="2"/>
      <c r="N6" s="2"/>
      <c r="O6" s="2"/>
      <c r="P6" s="2"/>
      <c r="Q6" s="2"/>
      <c r="R6" s="112"/>
    </row>
    <row r="7" spans="1:18" ht="15" customHeight="1" thickBot="1" x14ac:dyDescent="0.35">
      <c r="B7" s="176"/>
      <c r="C7" s="176"/>
      <c r="D7" s="923" t="s">
        <v>239</v>
      </c>
      <c r="E7" s="924"/>
      <c r="F7" s="925"/>
      <c r="G7" s="926" t="s">
        <v>240</v>
      </c>
      <c r="H7" s="927"/>
      <c r="I7" s="928"/>
      <c r="J7" s="932" t="s">
        <v>241</v>
      </c>
      <c r="K7" s="933"/>
      <c r="L7" s="934"/>
      <c r="M7" s="2"/>
      <c r="N7" s="2"/>
      <c r="O7" s="2"/>
      <c r="P7" s="2"/>
      <c r="Q7" s="2"/>
      <c r="R7" s="112"/>
    </row>
    <row r="8" spans="1:18" ht="90" customHeight="1" thickBot="1" x14ac:dyDescent="0.35">
      <c r="A8" s="359" t="s">
        <v>2</v>
      </c>
      <c r="B8" s="110" t="s">
        <v>230</v>
      </c>
      <c r="C8" s="110" t="s">
        <v>231</v>
      </c>
      <c r="D8" s="257" t="s">
        <v>242</v>
      </c>
      <c r="E8" s="256" t="s">
        <v>243</v>
      </c>
      <c r="F8" s="258" t="s">
        <v>244</v>
      </c>
      <c r="G8" s="257" t="s">
        <v>232</v>
      </c>
      <c r="H8" s="256" t="s">
        <v>233</v>
      </c>
      <c r="I8" s="258" t="s">
        <v>234</v>
      </c>
      <c r="J8" s="257" t="s">
        <v>245</v>
      </c>
      <c r="K8" s="256" t="s">
        <v>246</v>
      </c>
      <c r="L8" s="446" t="s">
        <v>247</v>
      </c>
      <c r="M8" s="2"/>
      <c r="N8" s="2"/>
      <c r="O8" s="2"/>
      <c r="P8" s="2"/>
      <c r="Q8" s="2"/>
      <c r="R8" s="112"/>
    </row>
    <row r="9" spans="1:18" ht="15" customHeight="1" x14ac:dyDescent="0.3">
      <c r="A9" s="44" t="str">
        <f>$E$1</f>
        <v>Unitil - FG&amp;E</v>
      </c>
      <c r="B9" s="356" t="s">
        <v>7</v>
      </c>
      <c r="C9" s="279" t="s">
        <v>20</v>
      </c>
      <c r="D9" s="653">
        <v>0</v>
      </c>
      <c r="E9" s="654">
        <v>0</v>
      </c>
      <c r="F9" s="655">
        <v>0</v>
      </c>
      <c r="G9" s="653">
        <v>0</v>
      </c>
      <c r="H9" s="654">
        <v>0</v>
      </c>
      <c r="I9" s="655">
        <v>0</v>
      </c>
      <c r="J9" s="656">
        <f>IFERROR(0,(G9-D9)/D9)</f>
        <v>0</v>
      </c>
      <c r="K9" s="657">
        <f t="shared" ref="K9:L24" si="0">IFERROR(0,(H9-E9)/E9)</f>
        <v>0</v>
      </c>
      <c r="L9" s="658">
        <f t="shared" si="0"/>
        <v>0</v>
      </c>
      <c r="M9" s="112"/>
      <c r="N9" s="112"/>
      <c r="O9" s="112"/>
      <c r="P9" s="112"/>
      <c r="Q9" s="112"/>
      <c r="R9" s="99"/>
    </row>
    <row r="10" spans="1:18" x14ac:dyDescent="0.3">
      <c r="A10" s="45" t="str">
        <f t="shared" ref="A10:A29" si="1">$E$1</f>
        <v>Unitil - FG&amp;E</v>
      </c>
      <c r="B10" s="357" t="s">
        <v>7</v>
      </c>
      <c r="C10" s="280" t="s">
        <v>21</v>
      </c>
      <c r="D10" s="632" t="s">
        <v>358</v>
      </c>
      <c r="E10" s="621" t="s">
        <v>358</v>
      </c>
      <c r="F10" s="637" t="s">
        <v>358</v>
      </c>
      <c r="G10" s="632" t="s">
        <v>358</v>
      </c>
      <c r="H10" s="636" t="s">
        <v>358</v>
      </c>
      <c r="I10" s="637" t="s">
        <v>358</v>
      </c>
      <c r="J10" s="659">
        <f t="shared" ref="J10:L29" si="2">IFERROR(0,(G10-D10)/D10)</f>
        <v>0</v>
      </c>
      <c r="K10" s="629">
        <f t="shared" si="0"/>
        <v>0</v>
      </c>
      <c r="L10" s="630">
        <f t="shared" si="0"/>
        <v>0</v>
      </c>
      <c r="M10" s="112"/>
      <c r="N10" s="112"/>
      <c r="O10" s="112"/>
      <c r="P10" s="112"/>
      <c r="Q10" s="112"/>
      <c r="R10" s="99"/>
    </row>
    <row r="11" spans="1:18" x14ac:dyDescent="0.3">
      <c r="A11" s="45" t="str">
        <f t="shared" si="1"/>
        <v>Unitil - FG&amp;E</v>
      </c>
      <c r="B11" s="357" t="s">
        <v>7</v>
      </c>
      <c r="C11" s="280" t="s">
        <v>22</v>
      </c>
      <c r="D11" s="620">
        <v>4</v>
      </c>
      <c r="E11" s="621">
        <v>720000</v>
      </c>
      <c r="F11" s="622">
        <v>720000</v>
      </c>
      <c r="G11" s="620">
        <v>1</v>
      </c>
      <c r="H11" s="621">
        <v>215012.43</v>
      </c>
      <c r="I11" s="622">
        <v>1700.28</v>
      </c>
      <c r="J11" s="659">
        <f>IFERROR(0,(G11-D11)/D11)</f>
        <v>0</v>
      </c>
      <c r="K11" s="629">
        <f t="shared" si="0"/>
        <v>0</v>
      </c>
      <c r="L11" s="630">
        <f t="shared" si="0"/>
        <v>0</v>
      </c>
      <c r="M11" s="112"/>
      <c r="N11" s="112"/>
      <c r="O11" s="112"/>
      <c r="P11" s="112"/>
      <c r="Q11" s="112"/>
      <c r="R11" s="99"/>
    </row>
    <row r="12" spans="1:18" x14ac:dyDescent="0.3">
      <c r="A12" s="45" t="str">
        <f t="shared" si="1"/>
        <v>Unitil - FG&amp;E</v>
      </c>
      <c r="B12" s="357" t="s">
        <v>7</v>
      </c>
      <c r="C12" s="280" t="s">
        <v>23</v>
      </c>
      <c r="D12" s="620" t="s">
        <v>358</v>
      </c>
      <c r="E12" s="621" t="s">
        <v>358</v>
      </c>
      <c r="F12" s="622" t="s">
        <v>358</v>
      </c>
      <c r="G12" s="632" t="s">
        <v>358</v>
      </c>
      <c r="H12" s="636" t="s">
        <v>358</v>
      </c>
      <c r="I12" s="637" t="s">
        <v>358</v>
      </c>
      <c r="J12" s="659">
        <f t="shared" si="2"/>
        <v>0</v>
      </c>
      <c r="K12" s="629">
        <f t="shared" si="0"/>
        <v>0</v>
      </c>
      <c r="L12" s="630">
        <f t="shared" si="0"/>
        <v>0</v>
      </c>
      <c r="M12" s="112"/>
      <c r="N12" s="112"/>
      <c r="O12" s="112"/>
      <c r="P12" s="112"/>
      <c r="Q12" s="112"/>
      <c r="R12" s="99"/>
    </row>
    <row r="13" spans="1:18" x14ac:dyDescent="0.3">
      <c r="A13" s="45" t="str">
        <f t="shared" si="1"/>
        <v>Unitil - FG&amp;E</v>
      </c>
      <c r="B13" s="357" t="s">
        <v>7</v>
      </c>
      <c r="C13" s="280" t="s">
        <v>24</v>
      </c>
      <c r="D13" s="620" t="s">
        <v>358</v>
      </c>
      <c r="E13" s="621" t="s">
        <v>358</v>
      </c>
      <c r="F13" s="622" t="s">
        <v>358</v>
      </c>
      <c r="G13" s="632" t="s">
        <v>358</v>
      </c>
      <c r="H13" s="636" t="s">
        <v>358</v>
      </c>
      <c r="I13" s="637" t="s">
        <v>358</v>
      </c>
      <c r="J13" s="659">
        <f t="shared" si="2"/>
        <v>0</v>
      </c>
      <c r="K13" s="629">
        <f t="shared" si="0"/>
        <v>0</v>
      </c>
      <c r="L13" s="630">
        <f t="shared" si="0"/>
        <v>0</v>
      </c>
      <c r="M13" s="112"/>
      <c r="N13" s="112"/>
      <c r="O13" s="13"/>
      <c r="P13" s="112"/>
      <c r="Q13" s="112"/>
      <c r="R13" s="99"/>
    </row>
    <row r="14" spans="1:18" x14ac:dyDescent="0.3">
      <c r="A14" s="45" t="str">
        <f t="shared" si="1"/>
        <v>Unitil - FG&amp;E</v>
      </c>
      <c r="B14" s="357" t="s">
        <v>7</v>
      </c>
      <c r="C14" s="280" t="s">
        <v>25</v>
      </c>
      <c r="D14" s="620">
        <v>0</v>
      </c>
      <c r="E14" s="621">
        <v>70000</v>
      </c>
      <c r="F14" s="622">
        <v>0</v>
      </c>
      <c r="G14" s="620">
        <v>0</v>
      </c>
      <c r="H14" s="621">
        <v>22800</v>
      </c>
      <c r="I14" s="631">
        <v>0</v>
      </c>
      <c r="J14" s="659">
        <f t="shared" si="2"/>
        <v>0</v>
      </c>
      <c r="K14" s="629">
        <f t="shared" si="0"/>
        <v>0</v>
      </c>
      <c r="L14" s="630">
        <f t="shared" si="0"/>
        <v>0</v>
      </c>
      <c r="M14" s="112"/>
      <c r="N14" s="112"/>
      <c r="O14" s="112"/>
      <c r="P14" s="11"/>
      <c r="Q14" s="112"/>
      <c r="R14" s="99"/>
    </row>
    <row r="15" spans="1:18" x14ac:dyDescent="0.3">
      <c r="A15" s="45" t="str">
        <f t="shared" si="1"/>
        <v>Unitil - FG&amp;E</v>
      </c>
      <c r="B15" s="357" t="s">
        <v>8</v>
      </c>
      <c r="C15" s="280" t="s">
        <v>448</v>
      </c>
      <c r="D15" s="620" t="s">
        <v>358</v>
      </c>
      <c r="E15" s="621" t="s">
        <v>358</v>
      </c>
      <c r="F15" s="622" t="s">
        <v>358</v>
      </c>
      <c r="G15" s="632" t="s">
        <v>358</v>
      </c>
      <c r="H15" s="636" t="s">
        <v>358</v>
      </c>
      <c r="I15" s="637" t="s">
        <v>358</v>
      </c>
      <c r="J15" s="659">
        <f t="shared" si="2"/>
        <v>0</v>
      </c>
      <c r="K15" s="629">
        <f t="shared" si="0"/>
        <v>0</v>
      </c>
      <c r="L15" s="630">
        <f t="shared" si="0"/>
        <v>0</v>
      </c>
      <c r="M15" s="112"/>
      <c r="N15" s="112"/>
      <c r="O15" s="112"/>
      <c r="P15" s="112"/>
      <c r="Q15" s="112"/>
      <c r="R15" s="99"/>
    </row>
    <row r="16" spans="1:18" x14ac:dyDescent="0.3">
      <c r="A16" s="45" t="str">
        <f t="shared" si="1"/>
        <v>Unitil - FG&amp;E</v>
      </c>
      <c r="B16" s="357" t="s">
        <v>8</v>
      </c>
      <c r="C16" s="280" t="s">
        <v>27</v>
      </c>
      <c r="D16" s="620" t="s">
        <v>358</v>
      </c>
      <c r="E16" s="621" t="s">
        <v>358</v>
      </c>
      <c r="F16" s="622" t="s">
        <v>358</v>
      </c>
      <c r="G16" s="632" t="s">
        <v>358</v>
      </c>
      <c r="H16" s="636" t="s">
        <v>358</v>
      </c>
      <c r="I16" s="637" t="s">
        <v>358</v>
      </c>
      <c r="J16" s="659">
        <f t="shared" si="2"/>
        <v>0</v>
      </c>
      <c r="K16" s="629">
        <f t="shared" si="0"/>
        <v>0</v>
      </c>
      <c r="L16" s="630">
        <f t="shared" si="0"/>
        <v>0</v>
      </c>
      <c r="M16" s="112"/>
      <c r="N16" s="112"/>
      <c r="O16" s="112"/>
      <c r="P16" s="112"/>
      <c r="Q16" s="112"/>
      <c r="R16" s="99"/>
    </row>
    <row r="17" spans="1:18" x14ac:dyDescent="0.3">
      <c r="A17" s="45" t="str">
        <f t="shared" si="1"/>
        <v>Unitil - FG&amp;E</v>
      </c>
      <c r="B17" s="357" t="s">
        <v>8</v>
      </c>
      <c r="C17" s="280" t="s">
        <v>28</v>
      </c>
      <c r="D17" s="620" t="s">
        <v>358</v>
      </c>
      <c r="E17" s="621" t="s">
        <v>358</v>
      </c>
      <c r="F17" s="622" t="s">
        <v>358</v>
      </c>
      <c r="G17" s="632" t="s">
        <v>358</v>
      </c>
      <c r="H17" s="636" t="s">
        <v>358</v>
      </c>
      <c r="I17" s="637" t="s">
        <v>358</v>
      </c>
      <c r="J17" s="659">
        <f t="shared" si="2"/>
        <v>0</v>
      </c>
      <c r="K17" s="629">
        <f t="shared" si="0"/>
        <v>0</v>
      </c>
      <c r="L17" s="630">
        <f t="shared" si="0"/>
        <v>0</v>
      </c>
      <c r="M17" s="112"/>
      <c r="N17" s="112"/>
      <c r="O17" s="112"/>
      <c r="P17" s="112"/>
      <c r="Q17" s="112"/>
      <c r="R17" s="99"/>
    </row>
    <row r="18" spans="1:18" x14ac:dyDescent="0.3">
      <c r="A18" s="45" t="str">
        <f t="shared" si="1"/>
        <v>Unitil - FG&amp;E</v>
      </c>
      <c r="B18" s="357" t="s">
        <v>8</v>
      </c>
      <c r="C18" s="280" t="s">
        <v>29</v>
      </c>
      <c r="D18" s="620" t="s">
        <v>358</v>
      </c>
      <c r="E18" s="621" t="s">
        <v>358</v>
      </c>
      <c r="F18" s="622" t="s">
        <v>358</v>
      </c>
      <c r="G18" s="632" t="s">
        <v>358</v>
      </c>
      <c r="H18" s="636" t="s">
        <v>358</v>
      </c>
      <c r="I18" s="637" t="s">
        <v>358</v>
      </c>
      <c r="J18" s="659">
        <f t="shared" si="2"/>
        <v>0</v>
      </c>
      <c r="K18" s="629">
        <f t="shared" si="0"/>
        <v>0</v>
      </c>
      <c r="L18" s="630">
        <f t="shared" si="0"/>
        <v>0</v>
      </c>
      <c r="M18" s="112"/>
      <c r="N18" s="112"/>
      <c r="O18" s="112"/>
      <c r="P18" s="112"/>
      <c r="Q18" s="112"/>
      <c r="R18" s="99"/>
    </row>
    <row r="19" spans="1:18" ht="15" customHeight="1" x14ac:dyDescent="0.3">
      <c r="A19" s="45" t="str">
        <f t="shared" si="1"/>
        <v>Unitil - FG&amp;E</v>
      </c>
      <c r="B19" s="357" t="s">
        <v>9</v>
      </c>
      <c r="C19" s="280" t="s">
        <v>30</v>
      </c>
      <c r="D19" s="273">
        <v>12</v>
      </c>
      <c r="E19" s="633">
        <v>739000</v>
      </c>
      <c r="F19" s="267">
        <v>739000</v>
      </c>
      <c r="G19" s="620"/>
      <c r="H19" s="621"/>
      <c r="I19" s="622">
        <v>0</v>
      </c>
      <c r="J19" s="659">
        <f t="shared" si="2"/>
        <v>0</v>
      </c>
      <c r="K19" s="629">
        <f t="shared" si="0"/>
        <v>0</v>
      </c>
      <c r="L19" s="630">
        <f t="shared" si="0"/>
        <v>0</v>
      </c>
      <c r="M19" s="112"/>
      <c r="N19" s="112"/>
      <c r="O19" s="112"/>
      <c r="P19" s="112"/>
      <c r="Q19" s="112"/>
      <c r="R19" s="99"/>
    </row>
    <row r="20" spans="1:18" x14ac:dyDescent="0.3">
      <c r="A20" s="45" t="str">
        <f t="shared" si="1"/>
        <v>Unitil - FG&amp;E</v>
      </c>
      <c r="B20" s="357" t="s">
        <v>9</v>
      </c>
      <c r="C20" s="280" t="s">
        <v>31</v>
      </c>
      <c r="D20" s="273">
        <v>0</v>
      </c>
      <c r="E20" s="633">
        <v>0</v>
      </c>
      <c r="F20" s="267">
        <v>0</v>
      </c>
      <c r="G20" s="620"/>
      <c r="H20" s="621"/>
      <c r="I20" s="622">
        <v>0</v>
      </c>
      <c r="J20" s="659">
        <f t="shared" si="2"/>
        <v>0</v>
      </c>
      <c r="K20" s="629">
        <f t="shared" si="0"/>
        <v>0</v>
      </c>
      <c r="L20" s="630">
        <f t="shared" si="0"/>
        <v>0</v>
      </c>
      <c r="M20" s="112"/>
      <c r="N20" s="112"/>
      <c r="O20" s="112"/>
      <c r="P20" s="112"/>
      <c r="Q20" s="112"/>
      <c r="R20" s="99"/>
    </row>
    <row r="21" spans="1:18" x14ac:dyDescent="0.3">
      <c r="A21" s="45" t="str">
        <f t="shared" si="1"/>
        <v>Unitil - FG&amp;E</v>
      </c>
      <c r="B21" s="357" t="s">
        <v>9</v>
      </c>
      <c r="C21" s="280" t="s">
        <v>32</v>
      </c>
      <c r="D21" s="273">
        <v>1</v>
      </c>
      <c r="E21" s="633">
        <v>37500</v>
      </c>
      <c r="F21" s="267">
        <v>37500</v>
      </c>
      <c r="G21" s="620">
        <v>0</v>
      </c>
      <c r="H21" s="621">
        <v>10368.82</v>
      </c>
      <c r="I21" s="622">
        <v>0</v>
      </c>
      <c r="J21" s="659">
        <f t="shared" si="2"/>
        <v>0</v>
      </c>
      <c r="K21" s="629">
        <f t="shared" si="0"/>
        <v>0</v>
      </c>
      <c r="L21" s="630">
        <f t="shared" si="0"/>
        <v>0</v>
      </c>
      <c r="M21" s="112"/>
      <c r="N21" s="112"/>
      <c r="O21" s="112"/>
      <c r="P21" s="112"/>
      <c r="Q21" s="112"/>
      <c r="R21" s="99"/>
    </row>
    <row r="22" spans="1:18" x14ac:dyDescent="0.3">
      <c r="A22" s="45" t="str">
        <f t="shared" si="1"/>
        <v>Unitil - FG&amp;E</v>
      </c>
      <c r="B22" s="357" t="s">
        <v>9</v>
      </c>
      <c r="C22" s="280" t="s">
        <v>33</v>
      </c>
      <c r="D22" s="273">
        <v>0</v>
      </c>
      <c r="E22" s="633">
        <v>0</v>
      </c>
      <c r="F22" s="267">
        <v>0</v>
      </c>
      <c r="G22" s="620"/>
      <c r="H22" s="621"/>
      <c r="I22" s="622">
        <v>0</v>
      </c>
      <c r="J22" s="659">
        <f t="shared" si="2"/>
        <v>0</v>
      </c>
      <c r="K22" s="629">
        <f t="shared" si="0"/>
        <v>0</v>
      </c>
      <c r="L22" s="630">
        <f t="shared" si="0"/>
        <v>0</v>
      </c>
      <c r="M22" s="112"/>
      <c r="N22" s="112"/>
      <c r="O22" s="112"/>
      <c r="P22" s="112"/>
      <c r="Q22" s="112"/>
      <c r="R22" s="99"/>
    </row>
    <row r="23" spans="1:18" x14ac:dyDescent="0.3">
      <c r="A23" s="45" t="str">
        <f t="shared" si="1"/>
        <v>Unitil - FG&amp;E</v>
      </c>
      <c r="B23" s="357" t="s">
        <v>9</v>
      </c>
      <c r="C23" s="280" t="s">
        <v>34</v>
      </c>
      <c r="D23" s="620" t="s">
        <v>449</v>
      </c>
      <c r="E23" s="621" t="s">
        <v>449</v>
      </c>
      <c r="F23" s="622" t="s">
        <v>449</v>
      </c>
      <c r="G23" s="620" t="s">
        <v>449</v>
      </c>
      <c r="H23" s="621" t="s">
        <v>449</v>
      </c>
      <c r="I23" s="622" t="s">
        <v>449</v>
      </c>
      <c r="J23" s="659">
        <f t="shared" si="2"/>
        <v>0</v>
      </c>
      <c r="K23" s="629">
        <f t="shared" si="0"/>
        <v>0</v>
      </c>
      <c r="L23" s="630">
        <f t="shared" si="0"/>
        <v>0</v>
      </c>
      <c r="M23" s="112"/>
      <c r="N23" s="112"/>
      <c r="O23" s="112"/>
      <c r="P23" s="112"/>
      <c r="Q23" s="112"/>
      <c r="R23" s="99"/>
    </row>
    <row r="24" spans="1:18" x14ac:dyDescent="0.3">
      <c r="A24" s="45" t="str">
        <f t="shared" si="1"/>
        <v>Unitil - FG&amp;E</v>
      </c>
      <c r="B24" s="357" t="s">
        <v>10</v>
      </c>
      <c r="C24" s="280" t="s">
        <v>35</v>
      </c>
      <c r="D24" s="620" t="s">
        <v>358</v>
      </c>
      <c r="E24" s="621" t="s">
        <v>358</v>
      </c>
      <c r="F24" s="622" t="s">
        <v>358</v>
      </c>
      <c r="G24" s="632" t="s">
        <v>358</v>
      </c>
      <c r="H24" s="636" t="s">
        <v>358</v>
      </c>
      <c r="I24" s="637" t="s">
        <v>358</v>
      </c>
      <c r="J24" s="659">
        <f t="shared" si="2"/>
        <v>0</v>
      </c>
      <c r="K24" s="629">
        <f t="shared" si="0"/>
        <v>0</v>
      </c>
      <c r="L24" s="630">
        <f t="shared" si="0"/>
        <v>0</v>
      </c>
      <c r="M24" s="112"/>
      <c r="N24" s="112"/>
      <c r="O24" s="112"/>
      <c r="P24" s="112"/>
      <c r="Q24" s="10"/>
      <c r="R24" s="99"/>
    </row>
    <row r="25" spans="1:18" x14ac:dyDescent="0.3">
      <c r="A25" s="45" t="str">
        <f t="shared" si="1"/>
        <v>Unitil - FG&amp;E</v>
      </c>
      <c r="B25" s="357" t="s">
        <v>10</v>
      </c>
      <c r="C25" s="280" t="s">
        <v>36</v>
      </c>
      <c r="D25" s="620" t="s">
        <v>358</v>
      </c>
      <c r="E25" s="621" t="s">
        <v>358</v>
      </c>
      <c r="F25" s="622" t="s">
        <v>358</v>
      </c>
      <c r="G25" s="632" t="s">
        <v>358</v>
      </c>
      <c r="H25" s="636" t="s">
        <v>358</v>
      </c>
      <c r="I25" s="637" t="s">
        <v>358</v>
      </c>
      <c r="J25" s="659">
        <f t="shared" si="2"/>
        <v>0</v>
      </c>
      <c r="K25" s="629">
        <f t="shared" si="2"/>
        <v>0</v>
      </c>
      <c r="L25" s="630">
        <f t="shared" si="2"/>
        <v>0</v>
      </c>
      <c r="M25" s="112"/>
      <c r="N25" s="112"/>
      <c r="O25" s="112"/>
      <c r="P25" s="112"/>
      <c r="Q25" s="112"/>
      <c r="R25" s="112"/>
    </row>
    <row r="26" spans="1:18" x14ac:dyDescent="0.3">
      <c r="A26" s="45" t="str">
        <f t="shared" si="1"/>
        <v>Unitil - FG&amp;E</v>
      </c>
      <c r="B26" s="357" t="s">
        <v>10</v>
      </c>
      <c r="C26" s="280" t="s">
        <v>37</v>
      </c>
      <c r="D26" s="620">
        <v>0</v>
      </c>
      <c r="E26" s="621">
        <v>0</v>
      </c>
      <c r="F26" s="622">
        <v>0</v>
      </c>
      <c r="G26" s="620">
        <v>0</v>
      </c>
      <c r="H26" s="621">
        <v>0</v>
      </c>
      <c r="I26" s="622">
        <v>0</v>
      </c>
      <c r="J26" s="659">
        <f t="shared" si="2"/>
        <v>0</v>
      </c>
      <c r="K26" s="629">
        <f t="shared" si="2"/>
        <v>0</v>
      </c>
      <c r="L26" s="630">
        <f t="shared" si="2"/>
        <v>0</v>
      </c>
      <c r="M26" s="112"/>
      <c r="N26" s="112"/>
      <c r="O26" s="112"/>
      <c r="P26" s="112"/>
      <c r="Q26" s="112"/>
      <c r="R26" s="112"/>
    </row>
    <row r="27" spans="1:18" x14ac:dyDescent="0.3">
      <c r="A27" s="45" t="str">
        <f t="shared" si="1"/>
        <v>Unitil - FG&amp;E</v>
      </c>
      <c r="B27" s="357" t="s">
        <v>11</v>
      </c>
      <c r="C27" s="280" t="s">
        <v>38</v>
      </c>
      <c r="D27" s="620"/>
      <c r="E27" s="621">
        <v>280000</v>
      </c>
      <c r="F27" s="622">
        <v>280000</v>
      </c>
      <c r="G27" s="620"/>
      <c r="H27" s="621">
        <v>107057</v>
      </c>
      <c r="I27" s="622">
        <v>0</v>
      </c>
      <c r="J27" s="659">
        <f t="shared" si="2"/>
        <v>0</v>
      </c>
      <c r="K27" s="629">
        <f t="shared" si="2"/>
        <v>0</v>
      </c>
      <c r="L27" s="630">
        <f t="shared" si="2"/>
        <v>0</v>
      </c>
      <c r="M27" s="112"/>
      <c r="N27" s="112"/>
      <c r="O27" s="112"/>
      <c r="P27" s="112"/>
      <c r="Q27" s="112"/>
      <c r="R27" s="112"/>
    </row>
    <row r="28" spans="1:18" s="7" customFormat="1" x14ac:dyDescent="0.3">
      <c r="A28" s="45" t="str">
        <f t="shared" si="1"/>
        <v>Unitil - FG&amp;E</v>
      </c>
      <c r="B28" s="357" t="s">
        <v>11</v>
      </c>
      <c r="C28" s="280" t="s">
        <v>39</v>
      </c>
      <c r="D28" s="620" t="s">
        <v>358</v>
      </c>
      <c r="E28" s="621" t="s">
        <v>358</v>
      </c>
      <c r="F28" s="622" t="s">
        <v>358</v>
      </c>
      <c r="G28" s="632" t="s">
        <v>358</v>
      </c>
      <c r="H28" s="636" t="s">
        <v>358</v>
      </c>
      <c r="I28" s="637" t="s">
        <v>358</v>
      </c>
      <c r="J28" s="659">
        <f t="shared" si="2"/>
        <v>0</v>
      </c>
      <c r="K28" s="629">
        <f t="shared" si="2"/>
        <v>0</v>
      </c>
      <c r="L28" s="630">
        <f t="shared" si="2"/>
        <v>0</v>
      </c>
    </row>
    <row r="29" spans="1:18" ht="15" thickBot="1" x14ac:dyDescent="0.35">
      <c r="A29" s="46" t="str">
        <f t="shared" si="1"/>
        <v>Unitil - FG&amp;E</v>
      </c>
      <c r="B29" s="358" t="s">
        <v>12</v>
      </c>
      <c r="C29" s="281" t="s">
        <v>40</v>
      </c>
      <c r="D29" s="638">
        <v>0</v>
      </c>
      <c r="E29" s="639">
        <v>300000</v>
      </c>
      <c r="F29" s="640">
        <v>0</v>
      </c>
      <c r="G29" s="638">
        <v>0</v>
      </c>
      <c r="H29" s="639">
        <v>0</v>
      </c>
      <c r="I29" s="640">
        <v>0</v>
      </c>
      <c r="J29" s="660">
        <f t="shared" si="2"/>
        <v>0</v>
      </c>
      <c r="K29" s="661">
        <f t="shared" si="2"/>
        <v>0</v>
      </c>
      <c r="L29" s="662">
        <f t="shared" si="2"/>
        <v>0</v>
      </c>
      <c r="M29" s="112"/>
      <c r="N29" s="112"/>
      <c r="O29" s="112"/>
      <c r="P29" s="112"/>
      <c r="Q29" s="112"/>
      <c r="R29" s="112"/>
    </row>
    <row r="30" spans="1:18" ht="15" thickBot="1" x14ac:dyDescent="0.35">
      <c r="A30" s="67"/>
      <c r="B30" s="355"/>
      <c r="C30" s="278" t="s">
        <v>235</v>
      </c>
      <c r="D30" s="270">
        <f t="shared" ref="D30:I30" si="3">SUM(D9:D29)</f>
        <v>17</v>
      </c>
      <c r="E30" s="271">
        <f t="shared" si="3"/>
        <v>2146500</v>
      </c>
      <c r="F30" s="272">
        <f t="shared" si="3"/>
        <v>1776500</v>
      </c>
      <c r="G30" s="270">
        <f t="shared" si="3"/>
        <v>1</v>
      </c>
      <c r="H30" s="271">
        <f t="shared" si="3"/>
        <v>355238.25</v>
      </c>
      <c r="I30" s="272">
        <f t="shared" si="3"/>
        <v>1700.28</v>
      </c>
      <c r="J30" s="282"/>
      <c r="K30" s="283"/>
      <c r="L30" s="284"/>
      <c r="M30" s="112"/>
      <c r="N30" s="112"/>
      <c r="O30" s="112"/>
      <c r="P30" s="112"/>
      <c r="Q30" s="112"/>
      <c r="R30" s="112"/>
    </row>
    <row r="34" spans="1:1" x14ac:dyDescent="0.3">
      <c r="A34" s="112" t="s">
        <v>453</v>
      </c>
    </row>
    <row r="35" spans="1:1" x14ac:dyDescent="0.3">
      <c r="A35" s="112" t="s">
        <v>454</v>
      </c>
    </row>
    <row r="36" spans="1:1" x14ac:dyDescent="0.3">
      <c r="A36" s="112" t="s">
        <v>455</v>
      </c>
    </row>
  </sheetData>
  <autoFilter ref="B8:L29"/>
  <mergeCells count="4">
    <mergeCell ref="D7:F7"/>
    <mergeCell ref="G7:I7"/>
    <mergeCell ref="D6:L6"/>
    <mergeCell ref="J7:L7"/>
  </mergeCells>
  <printOptions gridLines="1"/>
  <pageMargins left="0.7" right="0.7" top="0.75" bottom="0.75" header="0.3" footer="0.3"/>
  <pageSetup scale="21" orientation="landscape"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41"/>
  <sheetViews>
    <sheetView topLeftCell="C13" zoomScaleNormal="100" workbookViewId="0">
      <selection activeCell="E37" sqref="E37:F37"/>
    </sheetView>
  </sheetViews>
  <sheetFormatPr defaultColWidth="9.109375" defaultRowHeight="14.4" x14ac:dyDescent="0.3"/>
  <cols>
    <col min="1" max="1" width="23.109375" style="112" customWidth="1"/>
    <col min="2" max="2" width="48.109375" style="112" bestFit="1" customWidth="1"/>
    <col min="3" max="3" width="29" style="112" bestFit="1" customWidth="1"/>
    <col min="4" max="4" width="16.88671875" style="112" customWidth="1"/>
    <col min="5" max="5" width="23.44140625" style="112" bestFit="1" customWidth="1"/>
    <col min="6" max="6" width="21.88671875" style="112" customWidth="1"/>
    <col min="7" max="10" width="15.88671875" style="112" customWidth="1"/>
    <col min="11" max="11" width="17" style="112" customWidth="1"/>
    <col min="12" max="12" width="15.88671875" style="112" customWidth="1"/>
    <col min="13" max="17" width="9.88671875" style="112" customWidth="1"/>
    <col min="18" max="19" width="10.88671875" style="112" customWidth="1"/>
    <col min="20" max="21" width="9.109375" style="112"/>
    <col min="22" max="22" width="9.109375" style="112" customWidth="1"/>
    <col min="23" max="16384" width="9.109375" style="112"/>
  </cols>
  <sheetData>
    <row r="1" spans="1:18" x14ac:dyDescent="0.3">
      <c r="A1" s="56" t="s">
        <v>248</v>
      </c>
      <c r="B1" s="56" t="s">
        <v>249</v>
      </c>
      <c r="D1" s="234" t="s">
        <v>2</v>
      </c>
      <c r="E1" s="234" t="s">
        <v>422</v>
      </c>
      <c r="G1" s="53"/>
      <c r="H1" s="53"/>
      <c r="I1" s="53"/>
      <c r="J1" s="53"/>
      <c r="K1" s="53"/>
      <c r="L1" s="53"/>
    </row>
    <row r="2" spans="1:18" x14ac:dyDescent="0.3">
      <c r="A2" s="56"/>
      <c r="B2" s="53"/>
      <c r="D2" s="234" t="s">
        <v>4</v>
      </c>
      <c r="E2" s="250">
        <v>2020</v>
      </c>
      <c r="G2" s="53"/>
      <c r="H2" s="53"/>
      <c r="I2" s="53"/>
      <c r="J2" s="53"/>
      <c r="K2" s="53"/>
      <c r="L2" s="53"/>
    </row>
    <row r="3" spans="1:18" x14ac:dyDescent="0.3">
      <c r="A3" s="69"/>
      <c r="B3" s="69"/>
      <c r="C3" s="69"/>
      <c r="D3" s="69"/>
      <c r="E3" s="69"/>
      <c r="G3" s="69"/>
      <c r="H3" s="69"/>
      <c r="I3" s="69"/>
      <c r="J3" s="69"/>
      <c r="K3" s="69"/>
      <c r="L3" s="69"/>
    </row>
    <row r="4" spans="1:18" ht="15" customHeight="1" x14ac:dyDescent="0.3">
      <c r="A4" s="335" t="s">
        <v>250</v>
      </c>
      <c r="B4" s="54"/>
      <c r="C4" s="54"/>
      <c r="D4" s="54"/>
      <c r="E4" s="54"/>
      <c r="G4" s="54"/>
      <c r="H4" s="54"/>
      <c r="I4" s="54"/>
      <c r="J4" s="54"/>
      <c r="K4" s="54"/>
      <c r="L4" s="102"/>
      <c r="M4" s="115"/>
      <c r="N4" s="115"/>
      <c r="O4" s="115"/>
      <c r="P4" s="115"/>
      <c r="Q4" s="115"/>
    </row>
    <row r="5" spans="1:18" ht="15" thickBot="1" x14ac:dyDescent="0.35">
      <c r="A5" s="400" t="s">
        <v>229</v>
      </c>
      <c r="M5" s="115"/>
      <c r="N5" s="115"/>
      <c r="O5" s="115"/>
      <c r="P5" s="115"/>
      <c r="Q5" s="115"/>
    </row>
    <row r="6" spans="1:18" ht="15" customHeight="1" thickBot="1" x14ac:dyDescent="0.35">
      <c r="B6" s="176"/>
      <c r="C6" s="176"/>
      <c r="D6" s="935">
        <v>2020</v>
      </c>
      <c r="E6" s="936"/>
      <c r="F6" s="936"/>
      <c r="G6" s="936"/>
      <c r="H6" s="936"/>
      <c r="I6" s="936"/>
      <c r="J6" s="936"/>
      <c r="K6" s="936"/>
      <c r="L6" s="937"/>
      <c r="M6" s="2"/>
      <c r="N6" s="2"/>
      <c r="O6" s="2"/>
      <c r="P6" s="2"/>
      <c r="Q6" s="2"/>
    </row>
    <row r="7" spans="1:18" ht="15" customHeight="1" thickBot="1" x14ac:dyDescent="0.35">
      <c r="B7" s="176"/>
      <c r="C7" s="176"/>
      <c r="D7" s="923" t="s">
        <v>239</v>
      </c>
      <c r="E7" s="924"/>
      <c r="F7" s="925"/>
      <c r="G7" s="926" t="s">
        <v>240</v>
      </c>
      <c r="H7" s="927"/>
      <c r="I7" s="928"/>
      <c r="J7" s="932" t="s">
        <v>241</v>
      </c>
      <c r="K7" s="933"/>
      <c r="L7" s="934"/>
      <c r="M7" s="2"/>
      <c r="N7" s="2"/>
      <c r="O7" s="2"/>
      <c r="P7" s="2"/>
      <c r="Q7" s="2"/>
    </row>
    <row r="8" spans="1:18" ht="91.2" customHeight="1" thickBot="1" x14ac:dyDescent="0.35">
      <c r="A8" s="359" t="s">
        <v>2</v>
      </c>
      <c r="B8" s="110" t="s">
        <v>230</v>
      </c>
      <c r="C8" s="110" t="s">
        <v>231</v>
      </c>
      <c r="D8" s="41" t="s">
        <v>445</v>
      </c>
      <c r="E8" s="43" t="s">
        <v>446</v>
      </c>
      <c r="F8" s="42" t="s">
        <v>447</v>
      </c>
      <c r="G8" s="41" t="s">
        <v>232</v>
      </c>
      <c r="H8" s="43" t="s">
        <v>233</v>
      </c>
      <c r="I8" s="42" t="s">
        <v>234</v>
      </c>
      <c r="J8" s="41" t="s">
        <v>245</v>
      </c>
      <c r="K8" s="43" t="s">
        <v>246</v>
      </c>
      <c r="L8" s="445" t="s">
        <v>247</v>
      </c>
      <c r="M8" s="2"/>
      <c r="N8" s="2"/>
      <c r="O8" s="2"/>
      <c r="P8" s="2"/>
      <c r="Q8" s="2"/>
    </row>
    <row r="9" spans="1:18" x14ac:dyDescent="0.3">
      <c r="A9" s="492" t="s">
        <v>422</v>
      </c>
      <c r="B9" s="606" t="s">
        <v>7</v>
      </c>
      <c r="C9" s="607" t="s">
        <v>20</v>
      </c>
      <c r="D9" s="613" t="s">
        <v>358</v>
      </c>
      <c r="E9" s="609" t="s">
        <v>358</v>
      </c>
      <c r="F9" s="612" t="s">
        <v>358</v>
      </c>
      <c r="G9" s="611" t="s">
        <v>358</v>
      </c>
      <c r="H9" s="609" t="s">
        <v>358</v>
      </c>
      <c r="I9" s="612" t="s">
        <v>358</v>
      </c>
      <c r="J9" s="614" t="str">
        <f>IFERROR(((G9-D9)/D9),"N/A")</f>
        <v>N/A</v>
      </c>
      <c r="K9" s="615" t="str">
        <f>IFERROR(((H9-E9)/E9),"N/A")</f>
        <v>N/A</v>
      </c>
      <c r="L9" s="616" t="str">
        <f>IFERROR(((F9-I9)/F9),"N/A")</f>
        <v>N/A</v>
      </c>
      <c r="R9" s="99"/>
    </row>
    <row r="10" spans="1:18" x14ac:dyDescent="0.3">
      <c r="A10" s="364" t="str">
        <f>$E$1</f>
        <v>Unitil - FG&amp;E</v>
      </c>
      <c r="B10" s="606" t="s">
        <v>7</v>
      </c>
      <c r="C10" s="607" t="s">
        <v>21</v>
      </c>
      <c r="D10" s="617" t="s">
        <v>358</v>
      </c>
      <c r="E10" s="609" t="s">
        <v>358</v>
      </c>
      <c r="F10" s="618" t="s">
        <v>358</v>
      </c>
      <c r="G10" s="611" t="s">
        <v>358</v>
      </c>
      <c r="H10" s="609" t="s">
        <v>358</v>
      </c>
      <c r="I10" s="612" t="s">
        <v>358</v>
      </c>
      <c r="J10" s="614" t="str">
        <f t="shared" ref="J10:K37" si="0">IFERROR(((G10-D10)/D10),"N/A")</f>
        <v>N/A</v>
      </c>
      <c r="K10" s="615" t="str">
        <f t="shared" si="0"/>
        <v>N/A</v>
      </c>
      <c r="L10" s="616" t="str">
        <f t="shared" ref="L10:L37" si="1">IFERROR(((F10-I10)/F10),"N/A")</f>
        <v>N/A</v>
      </c>
      <c r="R10" s="99"/>
    </row>
    <row r="11" spans="1:18" x14ac:dyDescent="0.3">
      <c r="A11" s="364" t="str">
        <f t="shared" ref="A11:A40" si="2">$E$1</f>
        <v>Unitil - FG&amp;E</v>
      </c>
      <c r="B11" s="606" t="s">
        <v>7</v>
      </c>
      <c r="C11" s="607" t="s">
        <v>22</v>
      </c>
      <c r="D11" s="623">
        <v>9</v>
      </c>
      <c r="E11" s="621">
        <v>675614.5</v>
      </c>
      <c r="F11" s="622">
        <v>888926.64999999991</v>
      </c>
      <c r="G11" s="624">
        <v>10</v>
      </c>
      <c r="H11" s="625">
        <v>608202.94999999995</v>
      </c>
      <c r="I11" s="626">
        <v>816293.96</v>
      </c>
      <c r="J11" s="614">
        <f t="shared" si="0"/>
        <v>0.1111111111111111</v>
      </c>
      <c r="K11" s="615">
        <f t="shared" si="0"/>
        <v>-9.9778127911701195E-2</v>
      </c>
      <c r="L11" s="616">
        <f t="shared" si="1"/>
        <v>8.1708305179060553E-2</v>
      </c>
      <c r="R11" s="99"/>
    </row>
    <row r="12" spans="1:18" x14ac:dyDescent="0.3">
      <c r="A12" s="364" t="str">
        <f t="shared" si="2"/>
        <v>Unitil - FG&amp;E</v>
      </c>
      <c r="B12" s="606" t="s">
        <v>7</v>
      </c>
      <c r="C12" s="607" t="s">
        <v>23</v>
      </c>
      <c r="D12" s="617" t="s">
        <v>358</v>
      </c>
      <c r="E12" s="610" t="s">
        <v>358</v>
      </c>
      <c r="F12" s="618" t="s">
        <v>358</v>
      </c>
      <c r="G12" s="619" t="s">
        <v>358</v>
      </c>
      <c r="H12" s="610" t="s">
        <v>358</v>
      </c>
      <c r="I12" s="618" t="s">
        <v>358</v>
      </c>
      <c r="J12" s="614" t="s">
        <v>358</v>
      </c>
      <c r="K12" s="615" t="s">
        <v>358</v>
      </c>
      <c r="L12" s="616" t="s">
        <v>358</v>
      </c>
      <c r="R12" s="99"/>
    </row>
    <row r="13" spans="1:18" x14ac:dyDescent="0.3">
      <c r="A13" s="364" t="str">
        <f t="shared" si="2"/>
        <v>Unitil - FG&amp;E</v>
      </c>
      <c r="B13" s="606" t="s">
        <v>7</v>
      </c>
      <c r="C13" s="607" t="s">
        <v>24</v>
      </c>
      <c r="D13" s="617" t="s">
        <v>358</v>
      </c>
      <c r="E13" s="610" t="s">
        <v>358</v>
      </c>
      <c r="F13" s="618" t="s">
        <v>358</v>
      </c>
      <c r="G13" s="619" t="s">
        <v>358</v>
      </c>
      <c r="H13" s="610" t="s">
        <v>358</v>
      </c>
      <c r="I13" s="618" t="s">
        <v>358</v>
      </c>
      <c r="J13" s="614" t="s">
        <v>358</v>
      </c>
      <c r="K13" s="615" t="s">
        <v>358</v>
      </c>
      <c r="L13" s="616" t="s">
        <v>358</v>
      </c>
      <c r="O13" s="13"/>
      <c r="R13" s="99"/>
    </row>
    <row r="14" spans="1:18" x14ac:dyDescent="0.3">
      <c r="A14" s="364" t="str">
        <f t="shared" si="2"/>
        <v>Unitil - FG&amp;E</v>
      </c>
      <c r="B14" s="606" t="s">
        <v>7</v>
      </c>
      <c r="C14" s="607" t="s">
        <v>347</v>
      </c>
      <c r="D14" s="614" t="s">
        <v>358</v>
      </c>
      <c r="E14" s="627" t="s">
        <v>358</v>
      </c>
      <c r="F14" s="628" t="s">
        <v>358</v>
      </c>
      <c r="G14" s="614" t="s">
        <v>358</v>
      </c>
      <c r="H14" s="627" t="s">
        <v>358</v>
      </c>
      <c r="I14" s="628" t="s">
        <v>358</v>
      </c>
      <c r="J14" s="614" t="s">
        <v>358</v>
      </c>
      <c r="K14" s="615" t="s">
        <v>358</v>
      </c>
      <c r="L14" s="616" t="s">
        <v>358</v>
      </c>
      <c r="P14" s="11"/>
      <c r="R14" s="99"/>
    </row>
    <row r="15" spans="1:18" x14ac:dyDescent="0.3">
      <c r="A15" s="364" t="str">
        <f t="shared" si="2"/>
        <v>Unitil - FG&amp;E</v>
      </c>
      <c r="B15" s="606" t="s">
        <v>7</v>
      </c>
      <c r="C15" s="607" t="s">
        <v>348</v>
      </c>
      <c r="D15" s="608" t="s">
        <v>358</v>
      </c>
      <c r="E15" s="610" t="s">
        <v>358</v>
      </c>
      <c r="F15" s="610" t="s">
        <v>358</v>
      </c>
      <c r="G15" s="611" t="s">
        <v>358</v>
      </c>
      <c r="H15" s="610" t="s">
        <v>358</v>
      </c>
      <c r="I15" s="618" t="s">
        <v>358</v>
      </c>
      <c r="J15" s="614" t="s">
        <v>358</v>
      </c>
      <c r="K15" s="615" t="s">
        <v>358</v>
      </c>
      <c r="L15" s="616" t="s">
        <v>358</v>
      </c>
      <c r="R15" s="99"/>
    </row>
    <row r="16" spans="1:18" x14ac:dyDescent="0.3">
      <c r="A16" s="364" t="str">
        <f t="shared" si="2"/>
        <v>Unitil - FG&amp;E</v>
      </c>
      <c r="B16" s="606" t="s">
        <v>7</v>
      </c>
      <c r="C16" s="607" t="s">
        <v>25</v>
      </c>
      <c r="D16" s="620">
        <v>0</v>
      </c>
      <c r="E16" s="621">
        <v>83200</v>
      </c>
      <c r="F16" s="622">
        <v>0</v>
      </c>
      <c r="G16" s="620">
        <v>0</v>
      </c>
      <c r="H16" s="621">
        <v>57136</v>
      </c>
      <c r="I16" s="631">
        <v>0</v>
      </c>
      <c r="J16" s="614" t="str">
        <f t="shared" si="0"/>
        <v>N/A</v>
      </c>
      <c r="K16" s="615">
        <f t="shared" si="0"/>
        <v>-0.31326923076923074</v>
      </c>
      <c r="L16" s="616" t="str">
        <f t="shared" si="1"/>
        <v>N/A</v>
      </c>
      <c r="R16" s="99"/>
    </row>
    <row r="17" spans="1:18" x14ac:dyDescent="0.3">
      <c r="A17" s="364" t="str">
        <f t="shared" si="2"/>
        <v>Unitil - FG&amp;E</v>
      </c>
      <c r="B17" s="606" t="s">
        <v>8</v>
      </c>
      <c r="C17" s="607" t="s">
        <v>448</v>
      </c>
      <c r="D17" s="617" t="s">
        <v>358</v>
      </c>
      <c r="E17" s="610" t="s">
        <v>358</v>
      </c>
      <c r="F17" s="618" t="s">
        <v>358</v>
      </c>
      <c r="G17" s="619" t="s">
        <v>358</v>
      </c>
      <c r="H17" s="610" t="s">
        <v>358</v>
      </c>
      <c r="I17" s="618" t="s">
        <v>358</v>
      </c>
      <c r="J17" s="614" t="s">
        <v>358</v>
      </c>
      <c r="K17" s="615" t="s">
        <v>358</v>
      </c>
      <c r="L17" s="616" t="s">
        <v>358</v>
      </c>
      <c r="R17" s="99"/>
    </row>
    <row r="18" spans="1:18" x14ac:dyDescent="0.3">
      <c r="A18" s="364" t="str">
        <f t="shared" si="2"/>
        <v>Unitil - FG&amp;E</v>
      </c>
      <c r="B18" s="606" t="s">
        <v>8</v>
      </c>
      <c r="C18" s="607" t="s">
        <v>27</v>
      </c>
      <c r="D18" s="617" t="s">
        <v>358</v>
      </c>
      <c r="E18" s="610" t="s">
        <v>358</v>
      </c>
      <c r="F18" s="618" t="s">
        <v>358</v>
      </c>
      <c r="G18" s="619" t="s">
        <v>358</v>
      </c>
      <c r="H18" s="610" t="s">
        <v>358</v>
      </c>
      <c r="I18" s="618" t="s">
        <v>358</v>
      </c>
      <c r="J18" s="614" t="s">
        <v>358</v>
      </c>
      <c r="K18" s="615" t="s">
        <v>358</v>
      </c>
      <c r="L18" s="616" t="s">
        <v>358</v>
      </c>
      <c r="R18" s="99"/>
    </row>
    <row r="19" spans="1:18" x14ac:dyDescent="0.3">
      <c r="A19" s="364" t="str">
        <f t="shared" si="2"/>
        <v>Unitil - FG&amp;E</v>
      </c>
      <c r="B19" s="606" t="s">
        <v>8</v>
      </c>
      <c r="C19" s="607" t="s">
        <v>347</v>
      </c>
      <c r="D19" s="614" t="s">
        <v>358</v>
      </c>
      <c r="E19" s="627" t="s">
        <v>358</v>
      </c>
      <c r="F19" s="628" t="s">
        <v>358</v>
      </c>
      <c r="G19" s="614" t="s">
        <v>358</v>
      </c>
      <c r="H19" s="627" t="s">
        <v>358</v>
      </c>
      <c r="I19" s="628" t="s">
        <v>358</v>
      </c>
      <c r="J19" s="614" t="s">
        <v>358</v>
      </c>
      <c r="K19" s="615" t="s">
        <v>358</v>
      </c>
      <c r="L19" s="616" t="s">
        <v>358</v>
      </c>
      <c r="R19" s="99"/>
    </row>
    <row r="20" spans="1:18" x14ac:dyDescent="0.3">
      <c r="A20" s="364" t="str">
        <f t="shared" si="2"/>
        <v>Unitil - FG&amp;E</v>
      </c>
      <c r="B20" s="606" t="s">
        <v>8</v>
      </c>
      <c r="C20" s="607" t="s">
        <v>28</v>
      </c>
      <c r="D20" s="617" t="s">
        <v>358</v>
      </c>
      <c r="E20" s="610" t="s">
        <v>358</v>
      </c>
      <c r="F20" s="618" t="s">
        <v>358</v>
      </c>
      <c r="G20" s="619" t="s">
        <v>358</v>
      </c>
      <c r="H20" s="610" t="s">
        <v>358</v>
      </c>
      <c r="I20" s="618" t="s">
        <v>358</v>
      </c>
      <c r="J20" s="614" t="s">
        <v>358</v>
      </c>
      <c r="K20" s="615" t="s">
        <v>358</v>
      </c>
      <c r="L20" s="616" t="s">
        <v>358</v>
      </c>
      <c r="R20" s="99"/>
    </row>
    <row r="21" spans="1:18" x14ac:dyDescent="0.3">
      <c r="A21" s="364" t="str">
        <f t="shared" si="2"/>
        <v>Unitil - FG&amp;E</v>
      </c>
      <c r="B21" s="606" t="s">
        <v>8</v>
      </c>
      <c r="C21" s="607" t="s">
        <v>350</v>
      </c>
      <c r="D21" s="617" t="s">
        <v>358</v>
      </c>
      <c r="E21" s="610" t="s">
        <v>358</v>
      </c>
      <c r="F21" s="618" t="s">
        <v>358</v>
      </c>
      <c r="G21" s="624" t="s">
        <v>358</v>
      </c>
      <c r="H21" s="625" t="s">
        <v>358</v>
      </c>
      <c r="I21" s="626" t="s">
        <v>358</v>
      </c>
      <c r="J21" s="614" t="s">
        <v>358</v>
      </c>
      <c r="K21" s="615" t="s">
        <v>358</v>
      </c>
      <c r="L21" s="616" t="s">
        <v>358</v>
      </c>
      <c r="R21" s="99"/>
    </row>
    <row r="22" spans="1:18" x14ac:dyDescent="0.3">
      <c r="A22" s="364" t="str">
        <f t="shared" si="2"/>
        <v>Unitil - FG&amp;E</v>
      </c>
      <c r="B22" s="606" t="s">
        <v>9</v>
      </c>
      <c r="C22" s="607" t="s">
        <v>30</v>
      </c>
      <c r="D22" s="623">
        <v>31</v>
      </c>
      <c r="E22" s="621">
        <f>190000+322500+330000+20000+22500+40000</f>
        <v>925000</v>
      </c>
      <c r="F22" s="622">
        <v>0</v>
      </c>
      <c r="G22" s="632">
        <v>0</v>
      </c>
      <c r="H22" s="621">
        <v>953615</v>
      </c>
      <c r="I22" s="622" t="s">
        <v>358</v>
      </c>
      <c r="J22" s="614">
        <f t="shared" si="0"/>
        <v>-1</v>
      </c>
      <c r="K22" s="615">
        <f t="shared" si="0"/>
        <v>3.0935135135135135E-2</v>
      </c>
      <c r="L22" s="616" t="str">
        <f t="shared" si="1"/>
        <v>N/A</v>
      </c>
      <c r="R22" s="99"/>
    </row>
    <row r="23" spans="1:18" x14ac:dyDescent="0.3">
      <c r="A23" s="364" t="str">
        <f t="shared" si="2"/>
        <v>Unitil - FG&amp;E</v>
      </c>
      <c r="B23" s="606" t="s">
        <v>9</v>
      </c>
      <c r="C23" s="607" t="s">
        <v>31</v>
      </c>
      <c r="D23" s="623">
        <v>20</v>
      </c>
      <c r="E23" s="621">
        <f>127500+35000+180000+80000+80000+17500+7500+12500+12500</f>
        <v>552500</v>
      </c>
      <c r="F23" s="622">
        <v>0</v>
      </c>
      <c r="G23" s="632">
        <v>2</v>
      </c>
      <c r="H23" s="621">
        <f>513325+(15544.33+0)</f>
        <v>528869.32999999996</v>
      </c>
      <c r="I23" s="622">
        <v>15544.33</v>
      </c>
      <c r="J23" s="614">
        <f t="shared" si="0"/>
        <v>-0.9</v>
      </c>
      <c r="K23" s="615">
        <f t="shared" si="0"/>
        <v>-4.2770443438914105E-2</v>
      </c>
      <c r="L23" s="616" t="str">
        <f t="shared" si="1"/>
        <v>N/A</v>
      </c>
      <c r="R23" s="99"/>
    </row>
    <row r="24" spans="1:18" x14ac:dyDescent="0.3">
      <c r="A24" s="364" t="str">
        <f t="shared" si="2"/>
        <v>Unitil - FG&amp;E</v>
      </c>
      <c r="B24" s="606" t="s">
        <v>9</v>
      </c>
      <c r="C24" s="607" t="s">
        <v>32</v>
      </c>
      <c r="D24" s="623">
        <v>1</v>
      </c>
      <c r="E24" s="621">
        <v>50000</v>
      </c>
      <c r="F24" s="622">
        <v>0</v>
      </c>
      <c r="G24" s="632">
        <v>1</v>
      </c>
      <c r="H24" s="621">
        <v>22713.13</v>
      </c>
      <c r="I24" s="622">
        <v>33081.949999999997</v>
      </c>
      <c r="J24" s="614">
        <f t="shared" si="0"/>
        <v>0</v>
      </c>
      <c r="K24" s="615">
        <f t="shared" si="0"/>
        <v>-0.54573739999999993</v>
      </c>
      <c r="L24" s="616" t="str">
        <f t="shared" si="1"/>
        <v>N/A</v>
      </c>
      <c r="Q24" s="10"/>
      <c r="R24" s="99"/>
    </row>
    <row r="25" spans="1:18" x14ac:dyDescent="0.3">
      <c r="A25" s="364" t="str">
        <f t="shared" si="2"/>
        <v>Unitil - FG&amp;E</v>
      </c>
      <c r="B25" s="606" t="s">
        <v>9</v>
      </c>
      <c r="C25" s="607" t="s">
        <v>33</v>
      </c>
      <c r="D25" s="623">
        <v>7</v>
      </c>
      <c r="E25" s="621">
        <f>105000+35000+32500+10000+95000+30000+120000+40000</f>
        <v>467500</v>
      </c>
      <c r="F25" s="622">
        <v>0</v>
      </c>
      <c r="G25" s="632">
        <v>0</v>
      </c>
      <c r="H25" s="621">
        <v>281998</v>
      </c>
      <c r="I25" s="622" t="s">
        <v>358</v>
      </c>
      <c r="J25" s="614">
        <f t="shared" si="0"/>
        <v>-1</v>
      </c>
      <c r="K25" s="615">
        <f t="shared" si="0"/>
        <v>-0.39679572192513368</v>
      </c>
      <c r="L25" s="616" t="str">
        <f t="shared" si="1"/>
        <v>N/A</v>
      </c>
    </row>
    <row r="26" spans="1:18" x14ac:dyDescent="0.3">
      <c r="A26" s="364" t="str">
        <f t="shared" si="2"/>
        <v>Unitil - FG&amp;E</v>
      </c>
      <c r="B26" s="606" t="s">
        <v>9</v>
      </c>
      <c r="C26" s="607" t="s">
        <v>34</v>
      </c>
      <c r="D26" s="623" t="s">
        <v>449</v>
      </c>
      <c r="E26" s="621" t="s">
        <v>449</v>
      </c>
      <c r="F26" s="622" t="s">
        <v>449</v>
      </c>
      <c r="G26" s="620" t="s">
        <v>449</v>
      </c>
      <c r="H26" s="621" t="s">
        <v>449</v>
      </c>
      <c r="I26" s="622" t="s">
        <v>449</v>
      </c>
      <c r="J26" s="614" t="str">
        <f t="shared" si="0"/>
        <v>N/A</v>
      </c>
      <c r="K26" s="615" t="str">
        <f t="shared" si="0"/>
        <v>N/A</v>
      </c>
      <c r="L26" s="616" t="str">
        <f t="shared" si="1"/>
        <v>N/A</v>
      </c>
    </row>
    <row r="27" spans="1:18" x14ac:dyDescent="0.3">
      <c r="A27" s="364" t="str">
        <f t="shared" si="2"/>
        <v>Unitil - FG&amp;E</v>
      </c>
      <c r="B27" s="606" t="s">
        <v>9</v>
      </c>
      <c r="C27" s="607" t="s">
        <v>351</v>
      </c>
      <c r="D27" s="608" t="s">
        <v>358</v>
      </c>
      <c r="E27" s="610" t="s">
        <v>358</v>
      </c>
      <c r="F27" s="610" t="s">
        <v>358</v>
      </c>
      <c r="G27" s="635" t="s">
        <v>358</v>
      </c>
      <c r="H27" s="625" t="s">
        <v>358</v>
      </c>
      <c r="I27" s="626" t="s">
        <v>358</v>
      </c>
      <c r="J27" s="614" t="s">
        <v>358</v>
      </c>
      <c r="K27" s="615" t="s">
        <v>358</v>
      </c>
      <c r="L27" s="616" t="s">
        <v>358</v>
      </c>
    </row>
    <row r="28" spans="1:18" s="7" customFormat="1" x14ac:dyDescent="0.3">
      <c r="A28" s="364" t="str">
        <f t="shared" si="2"/>
        <v>Unitil - FG&amp;E</v>
      </c>
      <c r="B28" s="606" t="s">
        <v>9</v>
      </c>
      <c r="C28" s="607" t="s">
        <v>352</v>
      </c>
      <c r="D28" s="608" t="s">
        <v>358</v>
      </c>
      <c r="E28" s="610" t="s">
        <v>358</v>
      </c>
      <c r="F28" s="610" t="s">
        <v>358</v>
      </c>
      <c r="G28" s="635" t="s">
        <v>358</v>
      </c>
      <c r="H28" s="625" t="s">
        <v>358</v>
      </c>
      <c r="I28" s="626" t="s">
        <v>358</v>
      </c>
      <c r="J28" s="614" t="s">
        <v>358</v>
      </c>
      <c r="K28" s="615" t="s">
        <v>358</v>
      </c>
      <c r="L28" s="616" t="s">
        <v>358</v>
      </c>
    </row>
    <row r="29" spans="1:18" x14ac:dyDescent="0.3">
      <c r="A29" s="364" t="str">
        <f t="shared" si="2"/>
        <v>Unitil - FG&amp;E</v>
      </c>
      <c r="B29" s="606" t="s">
        <v>10</v>
      </c>
      <c r="C29" s="607" t="s">
        <v>35</v>
      </c>
      <c r="D29" s="634" t="s">
        <v>358</v>
      </c>
      <c r="E29" s="610" t="s">
        <v>358</v>
      </c>
      <c r="F29" s="618" t="s">
        <v>358</v>
      </c>
      <c r="G29" s="635" t="s">
        <v>358</v>
      </c>
      <c r="H29" s="625" t="s">
        <v>358</v>
      </c>
      <c r="I29" s="626" t="s">
        <v>358</v>
      </c>
      <c r="J29" s="614" t="s">
        <v>358</v>
      </c>
      <c r="K29" s="615" t="s">
        <v>358</v>
      </c>
      <c r="L29" s="616" t="s">
        <v>358</v>
      </c>
    </row>
    <row r="30" spans="1:18" x14ac:dyDescent="0.3">
      <c r="A30" s="364" t="str">
        <f t="shared" si="2"/>
        <v>Unitil - FG&amp;E</v>
      </c>
      <c r="B30" s="606" t="s">
        <v>10</v>
      </c>
      <c r="C30" s="607" t="s">
        <v>36</v>
      </c>
      <c r="D30" s="634" t="s">
        <v>358</v>
      </c>
      <c r="E30" s="610" t="s">
        <v>358</v>
      </c>
      <c r="F30" s="618" t="s">
        <v>358</v>
      </c>
      <c r="G30" s="635" t="s">
        <v>358</v>
      </c>
      <c r="H30" s="625" t="s">
        <v>358</v>
      </c>
      <c r="I30" s="626" t="s">
        <v>358</v>
      </c>
      <c r="J30" s="614" t="s">
        <v>358</v>
      </c>
      <c r="K30" s="615" t="s">
        <v>358</v>
      </c>
      <c r="L30" s="616" t="s">
        <v>358</v>
      </c>
    </row>
    <row r="31" spans="1:18" x14ac:dyDescent="0.3">
      <c r="A31" s="364" t="str">
        <f t="shared" si="2"/>
        <v>Unitil - FG&amp;E</v>
      </c>
      <c r="B31" s="606" t="s">
        <v>10</v>
      </c>
      <c r="C31" s="607" t="s">
        <v>37</v>
      </c>
      <c r="D31" s="623">
        <v>1</v>
      </c>
      <c r="E31" s="621">
        <v>400000</v>
      </c>
      <c r="F31" s="622">
        <v>400000</v>
      </c>
      <c r="G31" s="620">
        <v>1</v>
      </c>
      <c r="H31" s="621">
        <v>172724</v>
      </c>
      <c r="I31" s="622">
        <v>172724</v>
      </c>
      <c r="J31" s="614">
        <f t="shared" si="0"/>
        <v>0</v>
      </c>
      <c r="K31" s="615">
        <f t="shared" si="0"/>
        <v>-0.56818999999999997</v>
      </c>
      <c r="L31" s="616">
        <f t="shared" si="1"/>
        <v>0.56818999999999997</v>
      </c>
    </row>
    <row r="32" spans="1:18" x14ac:dyDescent="0.3">
      <c r="A32" s="364" t="str">
        <f t="shared" si="2"/>
        <v>Unitil - FG&amp;E</v>
      </c>
      <c r="B32" s="606" t="s">
        <v>10</v>
      </c>
      <c r="C32" s="607" t="s">
        <v>353</v>
      </c>
      <c r="D32" s="634" t="s">
        <v>358</v>
      </c>
      <c r="E32" s="610" t="s">
        <v>358</v>
      </c>
      <c r="F32" s="618" t="s">
        <v>358</v>
      </c>
      <c r="G32" s="635" t="s">
        <v>358</v>
      </c>
      <c r="H32" s="625" t="s">
        <v>358</v>
      </c>
      <c r="I32" s="626" t="s">
        <v>358</v>
      </c>
      <c r="J32" s="614" t="s">
        <v>358</v>
      </c>
      <c r="K32" s="615" t="s">
        <v>358</v>
      </c>
      <c r="L32" s="616" t="s">
        <v>358</v>
      </c>
    </row>
    <row r="33" spans="1:12" x14ac:dyDescent="0.3">
      <c r="A33" s="364" t="str">
        <f t="shared" si="2"/>
        <v>Unitil - FG&amp;E</v>
      </c>
      <c r="B33" s="606" t="s">
        <v>10</v>
      </c>
      <c r="C33" s="607" t="s">
        <v>450</v>
      </c>
      <c r="D33" s="634" t="s">
        <v>358</v>
      </c>
      <c r="E33" s="610" t="s">
        <v>358</v>
      </c>
      <c r="F33" s="618" t="s">
        <v>358</v>
      </c>
      <c r="G33" s="635" t="s">
        <v>358</v>
      </c>
      <c r="H33" s="625" t="s">
        <v>358</v>
      </c>
      <c r="I33" s="626" t="s">
        <v>358</v>
      </c>
      <c r="J33" s="614" t="s">
        <v>358</v>
      </c>
      <c r="K33" s="615" t="s">
        <v>358</v>
      </c>
      <c r="L33" s="616" t="s">
        <v>358</v>
      </c>
    </row>
    <row r="34" spans="1:12" x14ac:dyDescent="0.3">
      <c r="A34" s="364" t="str">
        <f t="shared" si="2"/>
        <v>Unitil - FG&amp;E</v>
      </c>
      <c r="B34" s="606" t="s">
        <v>10</v>
      </c>
      <c r="C34" s="607" t="s">
        <v>355</v>
      </c>
      <c r="D34" s="634" t="s">
        <v>358</v>
      </c>
      <c r="E34" s="610" t="s">
        <v>358</v>
      </c>
      <c r="F34" s="618" t="s">
        <v>358</v>
      </c>
      <c r="G34" s="634" t="s">
        <v>358</v>
      </c>
      <c r="H34" s="610" t="s">
        <v>358</v>
      </c>
      <c r="I34" s="618" t="s">
        <v>358</v>
      </c>
      <c r="J34" s="614" t="s">
        <v>358</v>
      </c>
      <c r="K34" s="615" t="s">
        <v>358</v>
      </c>
      <c r="L34" s="616" t="s">
        <v>358</v>
      </c>
    </row>
    <row r="35" spans="1:12" x14ac:dyDescent="0.3">
      <c r="A35" s="364" t="str">
        <f t="shared" si="2"/>
        <v>Unitil - FG&amp;E</v>
      </c>
      <c r="B35" s="606" t="s">
        <v>11</v>
      </c>
      <c r="C35" s="607" t="s">
        <v>38</v>
      </c>
      <c r="D35" s="623"/>
      <c r="E35" s="621">
        <v>280000</v>
      </c>
      <c r="F35" s="622">
        <v>280000</v>
      </c>
      <c r="G35" s="620">
        <v>1</v>
      </c>
      <c r="H35" s="621">
        <v>324556</v>
      </c>
      <c r="I35" s="622">
        <f>324556+107057</f>
        <v>431613</v>
      </c>
      <c r="J35" s="614" t="str">
        <f t="shared" si="0"/>
        <v>N/A</v>
      </c>
      <c r="K35" s="615">
        <f t="shared" si="0"/>
        <v>0.15912857142857142</v>
      </c>
      <c r="L35" s="616">
        <f t="shared" si="1"/>
        <v>-0.54147500000000004</v>
      </c>
    </row>
    <row r="36" spans="1:12" x14ac:dyDescent="0.3">
      <c r="A36" s="364" t="str">
        <f t="shared" si="2"/>
        <v>Unitil - FG&amp;E</v>
      </c>
      <c r="B36" s="606" t="s">
        <v>11</v>
      </c>
      <c r="C36" s="607" t="s">
        <v>39</v>
      </c>
      <c r="D36" s="623" t="s">
        <v>358</v>
      </c>
      <c r="E36" s="621" t="s">
        <v>358</v>
      </c>
      <c r="F36" s="622" t="s">
        <v>358</v>
      </c>
      <c r="G36" s="632" t="s">
        <v>358</v>
      </c>
      <c r="H36" s="636" t="s">
        <v>358</v>
      </c>
      <c r="I36" s="637" t="s">
        <v>358</v>
      </c>
      <c r="J36" s="614" t="str">
        <f t="shared" si="0"/>
        <v>N/A</v>
      </c>
      <c r="K36" s="615" t="str">
        <f t="shared" si="0"/>
        <v>N/A</v>
      </c>
      <c r="L36" s="616" t="str">
        <f t="shared" si="1"/>
        <v>N/A</v>
      </c>
    </row>
    <row r="37" spans="1:12" x14ac:dyDescent="0.3">
      <c r="A37" s="364" t="str">
        <f t="shared" si="2"/>
        <v>Unitil - FG&amp;E</v>
      </c>
      <c r="B37" s="606" t="s">
        <v>12</v>
      </c>
      <c r="C37" s="607" t="s">
        <v>40</v>
      </c>
      <c r="D37" s="641">
        <v>1</v>
      </c>
      <c r="E37" s="639">
        <v>650000</v>
      </c>
      <c r="F37" s="640">
        <v>650000</v>
      </c>
      <c r="G37" s="634">
        <v>0</v>
      </c>
      <c r="H37" s="610">
        <v>0</v>
      </c>
      <c r="I37" s="610">
        <v>0</v>
      </c>
      <c r="J37" s="614">
        <f t="shared" si="0"/>
        <v>-1</v>
      </c>
      <c r="K37" s="615">
        <f t="shared" si="0"/>
        <v>-1</v>
      </c>
      <c r="L37" s="616">
        <f t="shared" si="1"/>
        <v>1</v>
      </c>
    </row>
    <row r="38" spans="1:12" x14ac:dyDescent="0.3">
      <c r="A38" s="364" t="str">
        <f t="shared" si="2"/>
        <v>Unitil - FG&amp;E</v>
      </c>
      <c r="B38" s="606" t="s">
        <v>270</v>
      </c>
      <c r="C38" s="607" t="s">
        <v>270</v>
      </c>
      <c r="D38" s="608" t="s">
        <v>358</v>
      </c>
      <c r="E38" s="610" t="s">
        <v>358</v>
      </c>
      <c r="F38" s="618" t="s">
        <v>358</v>
      </c>
      <c r="G38" s="608" t="s">
        <v>358</v>
      </c>
      <c r="H38" s="610" t="s">
        <v>358</v>
      </c>
      <c r="I38" s="618" t="s">
        <v>358</v>
      </c>
      <c r="J38" s="614" t="s">
        <v>358</v>
      </c>
      <c r="K38" s="615" t="s">
        <v>358</v>
      </c>
      <c r="L38" s="616" t="s">
        <v>358</v>
      </c>
    </row>
    <row r="39" spans="1:12" x14ac:dyDescent="0.3">
      <c r="A39" s="364" t="str">
        <f t="shared" si="2"/>
        <v>Unitil - FG&amp;E</v>
      </c>
      <c r="B39" s="606" t="s">
        <v>271</v>
      </c>
      <c r="C39" s="607" t="s">
        <v>452</v>
      </c>
      <c r="D39" s="608" t="s">
        <v>358</v>
      </c>
      <c r="E39" s="610" t="s">
        <v>358</v>
      </c>
      <c r="F39" s="643" t="s">
        <v>358</v>
      </c>
      <c r="G39" s="642" t="s">
        <v>358</v>
      </c>
      <c r="H39" s="610" t="s">
        <v>358</v>
      </c>
      <c r="I39" s="618" t="s">
        <v>358</v>
      </c>
      <c r="J39" s="614" t="s">
        <v>358</v>
      </c>
      <c r="K39" s="615" t="s">
        <v>358</v>
      </c>
      <c r="L39" s="616" t="s">
        <v>358</v>
      </c>
    </row>
    <row r="40" spans="1:12" ht="15" thickBot="1" x14ac:dyDescent="0.35">
      <c r="A40" s="364" t="str">
        <f t="shared" si="2"/>
        <v>Unitil - FG&amp;E</v>
      </c>
      <c r="B40" s="644" t="s">
        <v>271</v>
      </c>
      <c r="C40" s="645" t="s">
        <v>357</v>
      </c>
      <c r="D40" s="608" t="s">
        <v>358</v>
      </c>
      <c r="E40" s="646" t="s">
        <v>358</v>
      </c>
      <c r="F40" s="648" t="s">
        <v>358</v>
      </c>
      <c r="G40" s="647" t="s">
        <v>358</v>
      </c>
      <c r="H40" s="646" t="s">
        <v>358</v>
      </c>
      <c r="I40" s="648" t="s">
        <v>358</v>
      </c>
      <c r="J40" s="614" t="s">
        <v>358</v>
      </c>
      <c r="K40" s="615" t="s">
        <v>358</v>
      </c>
      <c r="L40" s="616" t="s">
        <v>358</v>
      </c>
    </row>
    <row r="41" spans="1:12" ht="15" thickBot="1" x14ac:dyDescent="0.35">
      <c r="B41" s="649"/>
      <c r="C41" s="650" t="s">
        <v>235</v>
      </c>
      <c r="D41" s="270">
        <f t="shared" ref="D41:I41" si="3">SUM(D9:D40)</f>
        <v>70</v>
      </c>
      <c r="E41" s="651">
        <f t="shared" si="3"/>
        <v>4083814.5</v>
      </c>
      <c r="F41" s="652">
        <f t="shared" si="3"/>
        <v>2218926.65</v>
      </c>
      <c r="G41" s="270">
        <f t="shared" si="3"/>
        <v>15</v>
      </c>
      <c r="H41" s="651">
        <f>SUM(H9:H40)</f>
        <v>2949814.4099999997</v>
      </c>
      <c r="I41" s="652">
        <f t="shared" si="3"/>
        <v>1469257.2399999998</v>
      </c>
      <c r="J41" s="282"/>
      <c r="K41" s="283"/>
      <c r="L41" s="284"/>
    </row>
  </sheetData>
  <autoFilter ref="B8:L29"/>
  <mergeCells count="4">
    <mergeCell ref="D6:L6"/>
    <mergeCell ref="D7:F7"/>
    <mergeCell ref="G7:I7"/>
    <mergeCell ref="J7:L7"/>
  </mergeCells>
  <printOptions gridLines="1"/>
  <pageMargins left="0.7" right="0.7" top="0.75" bottom="0.75" header="0.3" footer="0.3"/>
  <pageSetup scale="21" orientation="landscape"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41"/>
  <sheetViews>
    <sheetView zoomScale="80" zoomScaleNormal="80" workbookViewId="0"/>
  </sheetViews>
  <sheetFormatPr defaultColWidth="9.109375" defaultRowHeight="14.4" x14ac:dyDescent="0.3"/>
  <cols>
    <col min="1" max="1" width="23.109375" style="112" customWidth="1"/>
    <col min="2" max="2" width="48.109375" style="112" bestFit="1" customWidth="1"/>
    <col min="3" max="3" width="32.109375" style="112" customWidth="1"/>
    <col min="4" max="4" width="16.88671875" style="112" customWidth="1"/>
    <col min="5" max="5" width="23.44140625" style="112" bestFit="1" customWidth="1"/>
    <col min="6" max="6" width="21.88671875" style="112" customWidth="1"/>
    <col min="7" max="9" width="19.88671875" style="112" customWidth="1"/>
    <col min="10" max="10" width="15.88671875" style="112" customWidth="1"/>
    <col min="11" max="11" width="17" style="112" customWidth="1"/>
    <col min="12" max="12" width="15.88671875" style="112" customWidth="1"/>
    <col min="13" max="17" width="9.88671875" style="112" customWidth="1"/>
    <col min="18" max="19" width="10.88671875" style="112" customWidth="1"/>
    <col min="20" max="16384" width="9.109375" style="112"/>
  </cols>
  <sheetData>
    <row r="1" spans="1:18" x14ac:dyDescent="0.3">
      <c r="A1" s="56" t="s">
        <v>251</v>
      </c>
      <c r="B1" s="56" t="s">
        <v>252</v>
      </c>
      <c r="D1" s="234" t="s">
        <v>2</v>
      </c>
      <c r="E1" s="234" t="s">
        <v>459</v>
      </c>
      <c r="G1" s="53"/>
      <c r="H1" s="53"/>
      <c r="I1" s="53"/>
      <c r="J1" s="53"/>
      <c r="K1" s="53"/>
      <c r="L1" s="53"/>
    </row>
    <row r="2" spans="1:18" x14ac:dyDescent="0.3">
      <c r="A2" s="56"/>
      <c r="B2" s="53"/>
      <c r="D2" s="234" t="s">
        <v>4</v>
      </c>
      <c r="E2" s="250">
        <v>2021</v>
      </c>
      <c r="G2" s="53"/>
      <c r="H2" s="53"/>
      <c r="I2" s="53"/>
      <c r="J2" s="53"/>
      <c r="K2" s="53"/>
      <c r="L2" s="53"/>
    </row>
    <row r="3" spans="1:18" x14ac:dyDescent="0.3">
      <c r="A3" s="69"/>
      <c r="B3" s="69"/>
      <c r="C3" s="69"/>
      <c r="D3" s="69"/>
      <c r="E3" s="69"/>
      <c r="G3" s="69"/>
      <c r="H3" s="69"/>
      <c r="I3" s="69"/>
      <c r="J3" s="69"/>
      <c r="K3" s="69"/>
      <c r="L3" s="69"/>
    </row>
    <row r="4" spans="1:18" ht="15" customHeight="1" x14ac:dyDescent="0.3">
      <c r="A4" s="335" t="s">
        <v>253</v>
      </c>
      <c r="B4" s="54"/>
      <c r="C4" s="54"/>
      <c r="D4" s="54"/>
      <c r="E4" s="54"/>
      <c r="G4" s="54"/>
      <c r="H4" s="54"/>
      <c r="I4" s="54"/>
      <c r="J4" s="54"/>
      <c r="K4" s="54"/>
      <c r="L4" s="102"/>
      <c r="M4" s="115"/>
      <c r="N4" s="115"/>
      <c r="O4" s="115"/>
      <c r="P4" s="115"/>
      <c r="Q4" s="115"/>
    </row>
    <row r="5" spans="1:18" ht="15" customHeight="1" thickBot="1" x14ac:dyDescent="0.35">
      <c r="A5" s="400" t="s">
        <v>229</v>
      </c>
      <c r="B5" s="54"/>
      <c r="C5" s="54"/>
      <c r="D5" s="54"/>
      <c r="E5" s="54"/>
      <c r="G5" s="54"/>
      <c r="H5" s="54"/>
      <c r="I5" s="54"/>
      <c r="J5" s="54"/>
      <c r="K5" s="54"/>
      <c r="L5" s="102"/>
      <c r="M5" s="115"/>
      <c r="N5" s="115"/>
      <c r="O5" s="115"/>
      <c r="P5" s="115"/>
      <c r="Q5" s="115"/>
    </row>
    <row r="6" spans="1:18" ht="15" customHeight="1" thickBot="1" x14ac:dyDescent="0.35">
      <c r="B6" s="176"/>
      <c r="C6" s="176"/>
      <c r="D6" s="929">
        <v>2021</v>
      </c>
      <c r="E6" s="930"/>
      <c r="F6" s="930"/>
      <c r="G6" s="930"/>
      <c r="H6" s="930"/>
      <c r="I6" s="930"/>
      <c r="J6" s="930"/>
      <c r="K6" s="930"/>
      <c r="L6" s="931"/>
      <c r="M6" s="2"/>
      <c r="N6" s="2"/>
      <c r="O6" s="2"/>
      <c r="P6" s="2"/>
      <c r="Q6" s="2"/>
    </row>
    <row r="7" spans="1:18" ht="15" customHeight="1" thickBot="1" x14ac:dyDescent="0.35">
      <c r="B7" s="176"/>
      <c r="C7" s="176"/>
      <c r="D7" s="923" t="s">
        <v>239</v>
      </c>
      <c r="E7" s="924"/>
      <c r="F7" s="925"/>
      <c r="G7" s="926" t="s">
        <v>240</v>
      </c>
      <c r="H7" s="927"/>
      <c r="I7" s="928"/>
      <c r="J7" s="932" t="s">
        <v>241</v>
      </c>
      <c r="K7" s="933"/>
      <c r="L7" s="934"/>
      <c r="M7" s="2"/>
      <c r="N7" s="2"/>
      <c r="O7" s="2"/>
      <c r="P7" s="2"/>
      <c r="Q7" s="2"/>
    </row>
    <row r="8" spans="1:18" ht="90" customHeight="1" thickBot="1" x14ac:dyDescent="0.35">
      <c r="A8" s="359" t="s">
        <v>2</v>
      </c>
      <c r="B8" s="110" t="s">
        <v>230</v>
      </c>
      <c r="C8" s="110" t="s">
        <v>231</v>
      </c>
      <c r="D8" s="257" t="s">
        <v>242</v>
      </c>
      <c r="E8" s="256" t="s">
        <v>243</v>
      </c>
      <c r="F8" s="258" t="s">
        <v>244</v>
      </c>
      <c r="G8" s="257" t="s">
        <v>232</v>
      </c>
      <c r="H8" s="256" t="s">
        <v>233</v>
      </c>
      <c r="I8" s="258" t="s">
        <v>234</v>
      </c>
      <c r="J8" s="257" t="s">
        <v>245</v>
      </c>
      <c r="K8" s="256" t="s">
        <v>246</v>
      </c>
      <c r="L8" s="434" t="s">
        <v>247</v>
      </c>
      <c r="M8" s="2"/>
      <c r="N8" s="2"/>
      <c r="O8" s="2"/>
      <c r="P8" s="2"/>
      <c r="Q8" s="2"/>
    </row>
    <row r="9" spans="1:18" x14ac:dyDescent="0.3">
      <c r="A9" s="492" t="str">
        <f>$E$1</f>
        <v>Unitil-FG&amp;E</v>
      </c>
      <c r="B9" s="606" t="s">
        <v>7</v>
      </c>
      <c r="C9" s="607" t="s">
        <v>20</v>
      </c>
      <c r="D9" s="613" t="s">
        <v>358</v>
      </c>
      <c r="E9" s="609" t="s">
        <v>358</v>
      </c>
      <c r="F9" s="612" t="s">
        <v>358</v>
      </c>
      <c r="G9" s="775" t="s">
        <v>358</v>
      </c>
      <c r="H9" s="776" t="s">
        <v>358</v>
      </c>
      <c r="I9" s="777" t="s">
        <v>358</v>
      </c>
      <c r="J9" s="614" t="str">
        <f>IFERROR(((G9-D9)/D9),"N/A")</f>
        <v>N/A</v>
      </c>
      <c r="K9" s="615" t="str">
        <f>IFERROR(((H9-E9)/E9),"N/A")</f>
        <v>N/A</v>
      </c>
      <c r="L9" s="616" t="str">
        <f>IFERROR(((F9-I9)/F9),"N/A")</f>
        <v>N/A</v>
      </c>
      <c r="R9" s="99"/>
    </row>
    <row r="10" spans="1:18" x14ac:dyDescent="0.3">
      <c r="A10" s="364" t="str">
        <f>$E$1</f>
        <v>Unitil-FG&amp;E</v>
      </c>
      <c r="B10" s="606" t="s">
        <v>7</v>
      </c>
      <c r="C10" s="607" t="s">
        <v>21</v>
      </c>
      <c r="D10" s="617" t="s">
        <v>358</v>
      </c>
      <c r="E10" s="609" t="s">
        <v>358</v>
      </c>
      <c r="F10" s="618" t="s">
        <v>358</v>
      </c>
      <c r="G10" s="775" t="s">
        <v>358</v>
      </c>
      <c r="H10" s="776" t="s">
        <v>358</v>
      </c>
      <c r="I10" s="777" t="s">
        <v>358</v>
      </c>
      <c r="J10" s="614" t="str">
        <f t="shared" ref="J10:K37" si="0">IFERROR(((G10-D10)/D10),"N/A")</f>
        <v>N/A</v>
      </c>
      <c r="K10" s="615" t="str">
        <f t="shared" si="0"/>
        <v>N/A</v>
      </c>
      <c r="L10" s="616" t="str">
        <f t="shared" ref="L10:L37" si="1">IFERROR(((F10-I10)/F10),"N/A")</f>
        <v>N/A</v>
      </c>
      <c r="R10" s="99"/>
    </row>
    <row r="11" spans="1:18" x14ac:dyDescent="0.3">
      <c r="A11" s="364" t="str">
        <f t="shared" ref="A11:A40" si="2">$E$1</f>
        <v>Unitil-FG&amp;E</v>
      </c>
      <c r="B11" s="606" t="s">
        <v>7</v>
      </c>
      <c r="C11" s="607" t="s">
        <v>22</v>
      </c>
      <c r="D11" s="623">
        <v>3</v>
      </c>
      <c r="E11" s="621">
        <v>239346</v>
      </c>
      <c r="F11" s="622">
        <v>239346</v>
      </c>
      <c r="G11" s="624">
        <v>0</v>
      </c>
      <c r="H11" s="625">
        <v>76049.570000000007</v>
      </c>
      <c r="I11" s="626">
        <v>0</v>
      </c>
      <c r="J11" s="614">
        <f t="shared" si="0"/>
        <v>-1</v>
      </c>
      <c r="K11" s="615">
        <f t="shared" si="0"/>
        <v>-0.68226095276294563</v>
      </c>
      <c r="L11" s="616">
        <f t="shared" si="1"/>
        <v>1</v>
      </c>
      <c r="R11" s="99"/>
    </row>
    <row r="12" spans="1:18" x14ac:dyDescent="0.3">
      <c r="A12" s="364" t="str">
        <f t="shared" si="2"/>
        <v>Unitil-FG&amp;E</v>
      </c>
      <c r="B12" s="606" t="s">
        <v>7</v>
      </c>
      <c r="C12" s="607" t="s">
        <v>23</v>
      </c>
      <c r="D12" s="617" t="s">
        <v>358</v>
      </c>
      <c r="E12" s="610" t="s">
        <v>358</v>
      </c>
      <c r="F12" s="618" t="s">
        <v>358</v>
      </c>
      <c r="G12" s="624" t="s">
        <v>358</v>
      </c>
      <c r="H12" s="625" t="s">
        <v>358</v>
      </c>
      <c r="I12" s="626" t="s">
        <v>358</v>
      </c>
      <c r="J12" s="614" t="s">
        <v>358</v>
      </c>
      <c r="K12" s="615" t="s">
        <v>358</v>
      </c>
      <c r="L12" s="616" t="s">
        <v>358</v>
      </c>
      <c r="R12" s="99"/>
    </row>
    <row r="13" spans="1:18" x14ac:dyDescent="0.3">
      <c r="A13" s="364" t="str">
        <f t="shared" si="2"/>
        <v>Unitil-FG&amp;E</v>
      </c>
      <c r="B13" s="606" t="s">
        <v>7</v>
      </c>
      <c r="C13" s="607" t="s">
        <v>24</v>
      </c>
      <c r="D13" s="617" t="s">
        <v>358</v>
      </c>
      <c r="E13" s="610" t="s">
        <v>358</v>
      </c>
      <c r="F13" s="618" t="s">
        <v>358</v>
      </c>
      <c r="G13" s="624" t="s">
        <v>358</v>
      </c>
      <c r="H13" s="625" t="s">
        <v>358</v>
      </c>
      <c r="I13" s="626" t="s">
        <v>358</v>
      </c>
      <c r="J13" s="614" t="s">
        <v>358</v>
      </c>
      <c r="K13" s="615" t="s">
        <v>358</v>
      </c>
      <c r="L13" s="616" t="s">
        <v>358</v>
      </c>
      <c r="O13" s="13"/>
      <c r="R13" s="99"/>
    </row>
    <row r="14" spans="1:18" x14ac:dyDescent="0.3">
      <c r="A14" s="364" t="str">
        <f t="shared" si="2"/>
        <v>Unitil-FG&amp;E</v>
      </c>
      <c r="B14" s="606" t="s">
        <v>7</v>
      </c>
      <c r="C14" s="607" t="s">
        <v>347</v>
      </c>
      <c r="D14" s="614" t="s">
        <v>358</v>
      </c>
      <c r="E14" s="627" t="s">
        <v>358</v>
      </c>
      <c r="F14" s="628" t="s">
        <v>358</v>
      </c>
      <c r="G14" s="778" t="s">
        <v>358</v>
      </c>
      <c r="H14" s="779" t="s">
        <v>358</v>
      </c>
      <c r="I14" s="780" t="s">
        <v>358</v>
      </c>
      <c r="J14" s="614" t="s">
        <v>358</v>
      </c>
      <c r="K14" s="615" t="s">
        <v>358</v>
      </c>
      <c r="L14" s="616" t="s">
        <v>358</v>
      </c>
      <c r="P14" s="11"/>
      <c r="R14" s="99"/>
    </row>
    <row r="15" spans="1:18" x14ac:dyDescent="0.3">
      <c r="A15" s="364" t="str">
        <f t="shared" si="2"/>
        <v>Unitil-FG&amp;E</v>
      </c>
      <c r="B15" s="606" t="s">
        <v>7</v>
      </c>
      <c r="C15" s="607" t="s">
        <v>348</v>
      </c>
      <c r="D15" s="608" t="s">
        <v>358</v>
      </c>
      <c r="E15" s="610" t="s">
        <v>358</v>
      </c>
      <c r="F15" s="610" t="s">
        <v>358</v>
      </c>
      <c r="G15" s="775" t="s">
        <v>358</v>
      </c>
      <c r="H15" s="625" t="s">
        <v>358</v>
      </c>
      <c r="I15" s="626" t="s">
        <v>358</v>
      </c>
      <c r="J15" s="614" t="s">
        <v>358</v>
      </c>
      <c r="K15" s="615" t="s">
        <v>358</v>
      </c>
      <c r="L15" s="616" t="s">
        <v>358</v>
      </c>
      <c r="R15" s="99"/>
    </row>
    <row r="16" spans="1:18" x14ac:dyDescent="0.3">
      <c r="A16" s="364" t="str">
        <f t="shared" si="2"/>
        <v>Unitil-FG&amp;E</v>
      </c>
      <c r="B16" s="606" t="s">
        <v>7</v>
      </c>
      <c r="C16" s="607" t="s">
        <v>25</v>
      </c>
      <c r="D16" s="620">
        <v>1</v>
      </c>
      <c r="E16" s="621">
        <v>50000</v>
      </c>
      <c r="F16" s="622">
        <v>133200</v>
      </c>
      <c r="G16" s="620">
        <v>0</v>
      </c>
      <c r="H16" s="621">
        <v>10785</v>
      </c>
      <c r="I16" s="631">
        <v>0</v>
      </c>
      <c r="J16" s="614">
        <f t="shared" si="0"/>
        <v>-1</v>
      </c>
      <c r="K16" s="615">
        <f t="shared" si="0"/>
        <v>-0.7843</v>
      </c>
      <c r="L16" s="616">
        <f t="shared" si="1"/>
        <v>1</v>
      </c>
      <c r="R16" s="99"/>
    </row>
    <row r="17" spans="1:18" x14ac:dyDescent="0.3">
      <c r="A17" s="364" t="str">
        <f t="shared" si="2"/>
        <v>Unitil-FG&amp;E</v>
      </c>
      <c r="B17" s="606" t="s">
        <v>8</v>
      </c>
      <c r="C17" s="607" t="s">
        <v>448</v>
      </c>
      <c r="D17" s="617" t="s">
        <v>358</v>
      </c>
      <c r="E17" s="610" t="s">
        <v>358</v>
      </c>
      <c r="F17" s="618" t="s">
        <v>358</v>
      </c>
      <c r="G17" s="624"/>
      <c r="H17" s="625"/>
      <c r="I17" s="626"/>
      <c r="J17" s="614" t="s">
        <v>358</v>
      </c>
      <c r="K17" s="615" t="s">
        <v>358</v>
      </c>
      <c r="L17" s="616" t="s">
        <v>358</v>
      </c>
      <c r="R17" s="99"/>
    </row>
    <row r="18" spans="1:18" x14ac:dyDescent="0.3">
      <c r="A18" s="364" t="str">
        <f t="shared" si="2"/>
        <v>Unitil-FG&amp;E</v>
      </c>
      <c r="B18" s="606" t="s">
        <v>8</v>
      </c>
      <c r="C18" s="607" t="s">
        <v>27</v>
      </c>
      <c r="D18" s="617" t="s">
        <v>358</v>
      </c>
      <c r="E18" s="610" t="s">
        <v>358</v>
      </c>
      <c r="F18" s="618" t="s">
        <v>358</v>
      </c>
      <c r="G18" s="624"/>
      <c r="H18" s="625"/>
      <c r="I18" s="626"/>
      <c r="J18" s="614" t="s">
        <v>358</v>
      </c>
      <c r="K18" s="615" t="s">
        <v>358</v>
      </c>
      <c r="L18" s="616" t="s">
        <v>358</v>
      </c>
      <c r="R18" s="99"/>
    </row>
    <row r="19" spans="1:18" x14ac:dyDescent="0.3">
      <c r="A19" s="364" t="str">
        <f t="shared" si="2"/>
        <v>Unitil-FG&amp;E</v>
      </c>
      <c r="B19" s="606" t="s">
        <v>8</v>
      </c>
      <c r="C19" s="607" t="s">
        <v>347</v>
      </c>
      <c r="D19" s="614" t="s">
        <v>358</v>
      </c>
      <c r="E19" s="627" t="s">
        <v>358</v>
      </c>
      <c r="F19" s="628" t="s">
        <v>358</v>
      </c>
      <c r="G19" s="778"/>
      <c r="H19" s="779"/>
      <c r="I19" s="780"/>
      <c r="J19" s="614" t="s">
        <v>358</v>
      </c>
      <c r="K19" s="615" t="s">
        <v>358</v>
      </c>
      <c r="L19" s="616" t="s">
        <v>358</v>
      </c>
      <c r="R19" s="99"/>
    </row>
    <row r="20" spans="1:18" x14ac:dyDescent="0.3">
      <c r="A20" s="364" t="str">
        <f t="shared" si="2"/>
        <v>Unitil-FG&amp;E</v>
      </c>
      <c r="B20" s="606" t="s">
        <v>8</v>
      </c>
      <c r="C20" s="607" t="s">
        <v>28</v>
      </c>
      <c r="D20" s="617" t="s">
        <v>358</v>
      </c>
      <c r="E20" s="610" t="s">
        <v>358</v>
      </c>
      <c r="F20" s="618" t="s">
        <v>358</v>
      </c>
      <c r="G20" s="624"/>
      <c r="H20" s="625"/>
      <c r="I20" s="626"/>
      <c r="J20" s="614" t="s">
        <v>358</v>
      </c>
      <c r="K20" s="615" t="s">
        <v>358</v>
      </c>
      <c r="L20" s="616" t="s">
        <v>358</v>
      </c>
      <c r="R20" s="99"/>
    </row>
    <row r="21" spans="1:18" x14ac:dyDescent="0.3">
      <c r="A21" s="364" t="str">
        <f t="shared" si="2"/>
        <v>Unitil-FG&amp;E</v>
      </c>
      <c r="B21" s="606" t="s">
        <v>8</v>
      </c>
      <c r="C21" s="607" t="s">
        <v>350</v>
      </c>
      <c r="D21" s="617" t="s">
        <v>358</v>
      </c>
      <c r="E21" s="610" t="s">
        <v>358</v>
      </c>
      <c r="F21" s="618" t="s">
        <v>358</v>
      </c>
      <c r="G21" s="624"/>
      <c r="H21" s="625"/>
      <c r="I21" s="626"/>
      <c r="J21" s="614" t="s">
        <v>358</v>
      </c>
      <c r="K21" s="615" t="s">
        <v>358</v>
      </c>
      <c r="L21" s="616" t="s">
        <v>358</v>
      </c>
      <c r="R21" s="99"/>
    </row>
    <row r="22" spans="1:18" x14ac:dyDescent="0.3">
      <c r="A22" s="364" t="str">
        <f t="shared" si="2"/>
        <v>Unitil-FG&amp;E</v>
      </c>
      <c r="B22" s="606" t="s">
        <v>9</v>
      </c>
      <c r="C22" s="607" t="s">
        <v>30</v>
      </c>
      <c r="D22" s="623">
        <v>27</v>
      </c>
      <c r="E22" s="621">
        <v>1508426</v>
      </c>
      <c r="F22" s="622">
        <v>505000</v>
      </c>
      <c r="G22" s="632">
        <v>6</v>
      </c>
      <c r="H22" s="621">
        <v>356630.53</v>
      </c>
      <c r="I22" s="622">
        <v>37984.089999999997</v>
      </c>
      <c r="J22" s="614">
        <f t="shared" si="0"/>
        <v>-0.77777777777777779</v>
      </c>
      <c r="K22" s="615">
        <f t="shared" si="0"/>
        <v>-0.76357439476646516</v>
      </c>
      <c r="L22" s="616">
        <f t="shared" si="1"/>
        <v>0.92478398019801988</v>
      </c>
      <c r="R22" s="99"/>
    </row>
    <row r="23" spans="1:18" x14ac:dyDescent="0.3">
      <c r="A23" s="364" t="str">
        <f t="shared" si="2"/>
        <v>Unitil-FG&amp;E</v>
      </c>
      <c r="B23" s="606" t="s">
        <v>9</v>
      </c>
      <c r="C23" s="607" t="s">
        <v>31</v>
      </c>
      <c r="D23" s="623">
        <v>10</v>
      </c>
      <c r="E23" s="621">
        <v>585285</v>
      </c>
      <c r="F23" s="622">
        <v>45000</v>
      </c>
      <c r="G23" s="632">
        <v>5</v>
      </c>
      <c r="H23" s="621">
        <v>158291.96</v>
      </c>
      <c r="I23" s="622">
        <v>37467.379999999997</v>
      </c>
      <c r="J23" s="614">
        <f t="shared" si="0"/>
        <v>-0.5</v>
      </c>
      <c r="K23" s="615">
        <f t="shared" si="0"/>
        <v>-0.72954721204199668</v>
      </c>
      <c r="L23" s="616">
        <f t="shared" si="1"/>
        <v>0.16739155555555563</v>
      </c>
      <c r="R23" s="99"/>
    </row>
    <row r="24" spans="1:18" x14ac:dyDescent="0.3">
      <c r="A24" s="364" t="str">
        <f t="shared" si="2"/>
        <v>Unitil-FG&amp;E</v>
      </c>
      <c r="B24" s="606" t="s">
        <v>9</v>
      </c>
      <c r="C24" s="607" t="s">
        <v>32</v>
      </c>
      <c r="D24" s="623">
        <v>2</v>
      </c>
      <c r="E24" s="621">
        <v>20000</v>
      </c>
      <c r="F24" s="622">
        <v>20000</v>
      </c>
      <c r="G24" s="632">
        <v>0</v>
      </c>
      <c r="H24" s="621">
        <v>0</v>
      </c>
      <c r="I24" s="622">
        <v>0</v>
      </c>
      <c r="J24" s="614">
        <f t="shared" si="0"/>
        <v>-1</v>
      </c>
      <c r="K24" s="615">
        <f t="shared" si="0"/>
        <v>-1</v>
      </c>
      <c r="L24" s="616">
        <f t="shared" si="1"/>
        <v>1</v>
      </c>
      <c r="Q24" s="10"/>
      <c r="R24" s="99"/>
    </row>
    <row r="25" spans="1:18" x14ac:dyDescent="0.3">
      <c r="A25" s="364" t="str">
        <f t="shared" si="2"/>
        <v>Unitil-FG&amp;E</v>
      </c>
      <c r="B25" s="606" t="s">
        <v>9</v>
      </c>
      <c r="C25" s="607" t="s">
        <v>33</v>
      </c>
      <c r="D25" s="623">
        <v>35</v>
      </c>
      <c r="E25" s="621">
        <v>1150950</v>
      </c>
      <c r="F25" s="622">
        <v>442500</v>
      </c>
      <c r="G25" s="632">
        <v>12</v>
      </c>
      <c r="H25" s="621">
        <v>215376.46</v>
      </c>
      <c r="I25" s="622">
        <v>90629.24</v>
      </c>
      <c r="J25" s="614">
        <f t="shared" si="0"/>
        <v>-0.65714285714285714</v>
      </c>
      <c r="K25" s="615">
        <f t="shared" si="0"/>
        <v>-0.81287070680742002</v>
      </c>
      <c r="L25" s="616">
        <f t="shared" si="1"/>
        <v>0.79518815819209043</v>
      </c>
    </row>
    <row r="26" spans="1:18" x14ac:dyDescent="0.3">
      <c r="A26" s="364" t="str">
        <f t="shared" si="2"/>
        <v>Unitil-FG&amp;E</v>
      </c>
      <c r="B26" s="606" t="s">
        <v>9</v>
      </c>
      <c r="C26" s="607" t="s">
        <v>34</v>
      </c>
      <c r="D26" s="623" t="s">
        <v>449</v>
      </c>
      <c r="E26" s="621" t="s">
        <v>449</v>
      </c>
      <c r="F26" s="622" t="s">
        <v>449</v>
      </c>
      <c r="G26" s="620"/>
      <c r="H26" s="621"/>
      <c r="I26" s="622"/>
      <c r="J26" s="614" t="str">
        <f t="shared" si="0"/>
        <v>N/A</v>
      </c>
      <c r="K26" s="615" t="str">
        <f t="shared" si="0"/>
        <v>N/A</v>
      </c>
      <c r="L26" s="616" t="str">
        <f t="shared" si="1"/>
        <v>N/A</v>
      </c>
    </row>
    <row r="27" spans="1:18" x14ac:dyDescent="0.3">
      <c r="A27" s="364" t="str">
        <f t="shared" si="2"/>
        <v>Unitil-FG&amp;E</v>
      </c>
      <c r="B27" s="606" t="s">
        <v>9</v>
      </c>
      <c r="C27" s="607" t="s">
        <v>351</v>
      </c>
      <c r="D27" s="608" t="s">
        <v>358</v>
      </c>
      <c r="E27" s="610" t="s">
        <v>358</v>
      </c>
      <c r="F27" s="610" t="s">
        <v>358</v>
      </c>
      <c r="G27" s="635"/>
      <c r="H27" s="625"/>
      <c r="I27" s="626"/>
      <c r="J27" s="614" t="s">
        <v>358</v>
      </c>
      <c r="K27" s="615" t="s">
        <v>358</v>
      </c>
      <c r="L27" s="616" t="s">
        <v>358</v>
      </c>
    </row>
    <row r="28" spans="1:18" s="7" customFormat="1" x14ac:dyDescent="0.3">
      <c r="A28" s="364" t="str">
        <f t="shared" si="2"/>
        <v>Unitil-FG&amp;E</v>
      </c>
      <c r="B28" s="606" t="s">
        <v>9</v>
      </c>
      <c r="C28" s="607" t="s">
        <v>352</v>
      </c>
      <c r="D28" s="608" t="s">
        <v>358</v>
      </c>
      <c r="E28" s="610" t="s">
        <v>358</v>
      </c>
      <c r="F28" s="610" t="s">
        <v>358</v>
      </c>
      <c r="G28" s="635"/>
      <c r="H28" s="625"/>
      <c r="I28" s="626"/>
      <c r="J28" s="614" t="s">
        <v>358</v>
      </c>
      <c r="K28" s="615" t="s">
        <v>358</v>
      </c>
      <c r="L28" s="616" t="s">
        <v>358</v>
      </c>
    </row>
    <row r="29" spans="1:18" x14ac:dyDescent="0.3">
      <c r="A29" s="364" t="str">
        <f t="shared" si="2"/>
        <v>Unitil-FG&amp;E</v>
      </c>
      <c r="B29" s="606" t="s">
        <v>10</v>
      </c>
      <c r="C29" s="607" t="s">
        <v>35</v>
      </c>
      <c r="D29" s="634" t="s">
        <v>358</v>
      </c>
      <c r="E29" s="610" t="s">
        <v>358</v>
      </c>
      <c r="F29" s="618" t="s">
        <v>358</v>
      </c>
      <c r="G29" s="635"/>
      <c r="H29" s="625"/>
      <c r="I29" s="626"/>
      <c r="J29" s="614" t="s">
        <v>358</v>
      </c>
      <c r="K29" s="615" t="s">
        <v>358</v>
      </c>
      <c r="L29" s="616" t="s">
        <v>358</v>
      </c>
    </row>
    <row r="30" spans="1:18" x14ac:dyDescent="0.3">
      <c r="A30" s="364" t="str">
        <f t="shared" si="2"/>
        <v>Unitil-FG&amp;E</v>
      </c>
      <c r="B30" s="606" t="s">
        <v>10</v>
      </c>
      <c r="C30" s="607" t="s">
        <v>36</v>
      </c>
      <c r="D30" s="634" t="s">
        <v>358</v>
      </c>
      <c r="E30" s="610" t="s">
        <v>358</v>
      </c>
      <c r="F30" s="618" t="s">
        <v>358</v>
      </c>
      <c r="G30" s="635"/>
      <c r="H30" s="625"/>
      <c r="I30" s="626"/>
      <c r="J30" s="614" t="s">
        <v>358</v>
      </c>
      <c r="K30" s="615" t="s">
        <v>358</v>
      </c>
      <c r="L30" s="616" t="s">
        <v>358</v>
      </c>
    </row>
    <row r="31" spans="1:18" x14ac:dyDescent="0.3">
      <c r="A31" s="364" t="str">
        <f t="shared" si="2"/>
        <v>Unitil-FG&amp;E</v>
      </c>
      <c r="B31" s="606" t="s">
        <v>10</v>
      </c>
      <c r="C31" s="607" t="s">
        <v>37</v>
      </c>
      <c r="D31" s="623">
        <v>2</v>
      </c>
      <c r="E31" s="621">
        <v>425000</v>
      </c>
      <c r="F31" s="622">
        <v>425000</v>
      </c>
      <c r="G31" s="620">
        <v>1</v>
      </c>
      <c r="H31" s="621">
        <v>161852.88</v>
      </c>
      <c r="I31" s="622">
        <v>161852.88</v>
      </c>
      <c r="J31" s="614">
        <f t="shared" si="0"/>
        <v>-0.5</v>
      </c>
      <c r="K31" s="615">
        <f t="shared" si="0"/>
        <v>-0.619169694117647</v>
      </c>
      <c r="L31" s="616">
        <f t="shared" si="1"/>
        <v>0.619169694117647</v>
      </c>
    </row>
    <row r="32" spans="1:18" x14ac:dyDescent="0.3">
      <c r="A32" s="364" t="str">
        <f t="shared" si="2"/>
        <v>Unitil-FG&amp;E</v>
      </c>
      <c r="B32" s="606" t="s">
        <v>10</v>
      </c>
      <c r="C32" s="607" t="s">
        <v>353</v>
      </c>
      <c r="D32" s="634" t="s">
        <v>358</v>
      </c>
      <c r="E32" s="610" t="s">
        <v>358</v>
      </c>
      <c r="F32" s="618" t="s">
        <v>358</v>
      </c>
      <c r="G32" s="635"/>
      <c r="H32" s="625"/>
      <c r="I32" s="626"/>
      <c r="J32" s="614" t="s">
        <v>358</v>
      </c>
      <c r="K32" s="615" t="s">
        <v>358</v>
      </c>
      <c r="L32" s="616" t="s">
        <v>358</v>
      </c>
    </row>
    <row r="33" spans="1:12" x14ac:dyDescent="0.3">
      <c r="A33" s="364" t="str">
        <f t="shared" si="2"/>
        <v>Unitil-FG&amp;E</v>
      </c>
      <c r="B33" s="606" t="s">
        <v>10</v>
      </c>
      <c r="C33" s="607" t="s">
        <v>450</v>
      </c>
      <c r="D33" s="634" t="s">
        <v>358</v>
      </c>
      <c r="E33" s="610" t="s">
        <v>358</v>
      </c>
      <c r="F33" s="618" t="s">
        <v>358</v>
      </c>
      <c r="G33" s="635"/>
      <c r="H33" s="625"/>
      <c r="I33" s="626"/>
      <c r="J33" s="614" t="s">
        <v>358</v>
      </c>
      <c r="K33" s="615" t="s">
        <v>358</v>
      </c>
      <c r="L33" s="616" t="s">
        <v>358</v>
      </c>
    </row>
    <row r="34" spans="1:12" x14ac:dyDescent="0.3">
      <c r="A34" s="364" t="str">
        <f t="shared" si="2"/>
        <v>Unitil-FG&amp;E</v>
      </c>
      <c r="B34" s="606" t="s">
        <v>10</v>
      </c>
      <c r="C34" s="607" t="s">
        <v>355</v>
      </c>
      <c r="D34" s="634" t="s">
        <v>358</v>
      </c>
      <c r="E34" s="610" t="s">
        <v>358</v>
      </c>
      <c r="F34" s="618" t="s">
        <v>358</v>
      </c>
      <c r="G34" s="635"/>
      <c r="H34" s="625"/>
      <c r="I34" s="626"/>
      <c r="J34" s="614" t="s">
        <v>358</v>
      </c>
      <c r="K34" s="615" t="s">
        <v>358</v>
      </c>
      <c r="L34" s="616" t="s">
        <v>358</v>
      </c>
    </row>
    <row r="35" spans="1:12" x14ac:dyDescent="0.3">
      <c r="A35" s="364" t="str">
        <f t="shared" si="2"/>
        <v>Unitil-FG&amp;E</v>
      </c>
      <c r="B35" s="606" t="s">
        <v>11</v>
      </c>
      <c r="C35" s="607" t="s">
        <v>38</v>
      </c>
      <c r="D35" s="623">
        <v>120</v>
      </c>
      <c r="E35" s="621">
        <v>449818</v>
      </c>
      <c r="F35" s="622">
        <v>449818</v>
      </c>
      <c r="G35" s="620">
        <v>22</v>
      </c>
      <c r="H35" s="621">
        <v>397046</v>
      </c>
      <c r="I35" s="622">
        <f>H35</f>
        <v>397046</v>
      </c>
      <c r="J35" s="614">
        <f t="shared" si="0"/>
        <v>-0.81666666666666665</v>
      </c>
      <c r="K35" s="615">
        <f t="shared" si="0"/>
        <v>-0.11731855995091348</v>
      </c>
      <c r="L35" s="616">
        <f t="shared" si="1"/>
        <v>0.11731855995091348</v>
      </c>
    </row>
    <row r="36" spans="1:12" x14ac:dyDescent="0.3">
      <c r="A36" s="364" t="str">
        <f t="shared" si="2"/>
        <v>Unitil-FG&amp;E</v>
      </c>
      <c r="B36" s="606" t="s">
        <v>11</v>
      </c>
      <c r="C36" s="607" t="s">
        <v>39</v>
      </c>
      <c r="D36" s="623" t="s">
        <v>358</v>
      </c>
      <c r="E36" s="621" t="s">
        <v>358</v>
      </c>
      <c r="F36" s="622" t="s">
        <v>358</v>
      </c>
      <c r="G36" s="632"/>
      <c r="H36" s="636"/>
      <c r="I36" s="637"/>
      <c r="J36" s="614" t="str">
        <f t="shared" si="0"/>
        <v>N/A</v>
      </c>
      <c r="K36" s="615" t="str">
        <f t="shared" si="0"/>
        <v>N/A</v>
      </c>
      <c r="L36" s="616" t="str">
        <f t="shared" si="1"/>
        <v>N/A</v>
      </c>
    </row>
    <row r="37" spans="1:12" x14ac:dyDescent="0.3">
      <c r="A37" s="364" t="str">
        <f t="shared" si="2"/>
        <v>Unitil-FG&amp;E</v>
      </c>
      <c r="B37" s="606" t="s">
        <v>12</v>
      </c>
      <c r="C37" s="607" t="s">
        <v>40</v>
      </c>
      <c r="D37" s="641">
        <v>1</v>
      </c>
      <c r="E37" s="639">
        <v>650000</v>
      </c>
      <c r="F37" s="640">
        <v>650000</v>
      </c>
      <c r="G37" s="635">
        <v>0</v>
      </c>
      <c r="H37" s="625">
        <v>272192</v>
      </c>
      <c r="I37" s="625">
        <v>0</v>
      </c>
      <c r="J37" s="614">
        <f t="shared" si="0"/>
        <v>-1</v>
      </c>
      <c r="K37" s="615">
        <f t="shared" si="0"/>
        <v>-0.58124307692307697</v>
      </c>
      <c r="L37" s="616">
        <f t="shared" si="1"/>
        <v>1</v>
      </c>
    </row>
    <row r="38" spans="1:12" x14ac:dyDescent="0.3">
      <c r="A38" s="364" t="str">
        <f t="shared" si="2"/>
        <v>Unitil-FG&amp;E</v>
      </c>
      <c r="B38" s="606" t="s">
        <v>270</v>
      </c>
      <c r="C38" s="607" t="s">
        <v>270</v>
      </c>
      <c r="D38" s="608" t="s">
        <v>358</v>
      </c>
      <c r="E38" s="610" t="s">
        <v>358</v>
      </c>
      <c r="F38" s="618" t="s">
        <v>358</v>
      </c>
      <c r="G38" s="783"/>
      <c r="H38" s="625"/>
      <c r="I38" s="626"/>
      <c r="J38" s="614" t="s">
        <v>358</v>
      </c>
      <c r="K38" s="615" t="s">
        <v>358</v>
      </c>
      <c r="L38" s="616" t="s">
        <v>358</v>
      </c>
    </row>
    <row r="39" spans="1:12" x14ac:dyDescent="0.3">
      <c r="A39" s="364" t="str">
        <f t="shared" si="2"/>
        <v>Unitil-FG&amp;E</v>
      </c>
      <c r="B39" s="606" t="s">
        <v>271</v>
      </c>
      <c r="C39" s="607" t="s">
        <v>452</v>
      </c>
      <c r="D39" s="608" t="s">
        <v>358</v>
      </c>
      <c r="E39" s="610" t="s">
        <v>358</v>
      </c>
      <c r="F39" s="643" t="s">
        <v>358</v>
      </c>
      <c r="G39" s="802"/>
      <c r="H39" s="625"/>
      <c r="I39" s="626"/>
      <c r="J39" s="614" t="s">
        <v>358</v>
      </c>
      <c r="K39" s="615" t="s">
        <v>358</v>
      </c>
      <c r="L39" s="616" t="s">
        <v>358</v>
      </c>
    </row>
    <row r="40" spans="1:12" ht="15" thickBot="1" x14ac:dyDescent="0.35">
      <c r="A40" s="364" t="str">
        <f t="shared" si="2"/>
        <v>Unitil-FG&amp;E</v>
      </c>
      <c r="B40" s="644" t="s">
        <v>271</v>
      </c>
      <c r="C40" s="645" t="s">
        <v>357</v>
      </c>
      <c r="D40" s="608" t="s">
        <v>358</v>
      </c>
      <c r="E40" s="646" t="s">
        <v>358</v>
      </c>
      <c r="F40" s="648" t="s">
        <v>358</v>
      </c>
      <c r="G40" s="803"/>
      <c r="H40" s="804"/>
      <c r="I40" s="805"/>
      <c r="J40" s="614" t="s">
        <v>358</v>
      </c>
      <c r="K40" s="615" t="s">
        <v>358</v>
      </c>
      <c r="L40" s="616" t="s">
        <v>358</v>
      </c>
    </row>
    <row r="41" spans="1:12" ht="15" thickBot="1" x14ac:dyDescent="0.35">
      <c r="B41" s="649"/>
      <c r="C41" s="650" t="s">
        <v>235</v>
      </c>
      <c r="D41" s="270">
        <v>201</v>
      </c>
      <c r="E41" s="651">
        <v>5078825</v>
      </c>
      <c r="F41" s="652">
        <v>2909864</v>
      </c>
      <c r="G41" s="270">
        <f t="shared" ref="G41:I41" si="3">SUM(G9:G40)</f>
        <v>46</v>
      </c>
      <c r="H41" s="651">
        <f>SUM(H9:H40)</f>
        <v>1648224.4</v>
      </c>
      <c r="I41" s="652">
        <f t="shared" si="3"/>
        <v>724979.59000000008</v>
      </c>
      <c r="J41" s="282"/>
      <c r="K41" s="283"/>
      <c r="L41" s="284"/>
    </row>
  </sheetData>
  <autoFilter ref="B8:L41"/>
  <mergeCells count="4">
    <mergeCell ref="D6:L6"/>
    <mergeCell ref="D7:F7"/>
    <mergeCell ref="G7:I7"/>
    <mergeCell ref="J7:L7"/>
  </mergeCells>
  <printOptions gridLines="1"/>
  <pageMargins left="0.7" right="0.7" top="0.75" bottom="0.75" header="0.3" footer="0.3"/>
  <pageSetup scale="44" orientation="landscape"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124"/>
  <sheetViews>
    <sheetView zoomScale="80" zoomScaleNormal="80" workbookViewId="0">
      <selection activeCell="A3" sqref="A3"/>
    </sheetView>
  </sheetViews>
  <sheetFormatPr defaultColWidth="9.109375" defaultRowHeight="14.4" x14ac:dyDescent="0.3"/>
  <cols>
    <col min="1" max="1" width="23.109375" style="112" customWidth="1"/>
    <col min="2" max="2" width="53.5546875" style="112" customWidth="1"/>
    <col min="3" max="3" width="32.109375" style="112" customWidth="1"/>
    <col min="4" max="4" width="16.88671875" style="112" customWidth="1"/>
    <col min="5" max="5" width="23.44140625" style="112" bestFit="1" customWidth="1"/>
    <col min="6" max="6" width="21.88671875" style="112" customWidth="1"/>
    <col min="7" max="10" width="15.88671875" style="112" customWidth="1"/>
    <col min="11" max="11" width="17" style="112" customWidth="1"/>
    <col min="12" max="12" width="15.88671875" style="112" customWidth="1"/>
    <col min="13" max="19" width="16.88671875" style="112" customWidth="1"/>
    <col min="20" max="20" width="17.44140625" style="112" customWidth="1"/>
    <col min="21" max="21" width="17.88671875" style="112" customWidth="1"/>
    <col min="22" max="23" width="16.88671875" style="112" customWidth="1"/>
    <col min="24" max="24" width="17.88671875" style="112" customWidth="1"/>
    <col min="25" max="30" width="16.88671875" style="112" customWidth="1"/>
    <col min="31" max="35" width="9.88671875" style="112" customWidth="1"/>
    <col min="36" max="37" width="10.88671875" style="112" customWidth="1"/>
    <col min="38" max="16384" width="9.109375" style="112"/>
  </cols>
  <sheetData>
    <row r="1" spans="1:35" x14ac:dyDescent="0.3">
      <c r="A1" s="56" t="s">
        <v>254</v>
      </c>
      <c r="B1" s="56" t="s">
        <v>255</v>
      </c>
      <c r="D1" s="234" t="s">
        <v>2</v>
      </c>
      <c r="E1" s="234" t="s">
        <v>459</v>
      </c>
      <c r="G1" s="53"/>
      <c r="H1" s="53"/>
      <c r="I1" s="53"/>
      <c r="J1" s="53"/>
      <c r="K1" s="53"/>
      <c r="L1" s="53"/>
      <c r="M1" s="1"/>
    </row>
    <row r="2" spans="1:35" x14ac:dyDescent="0.3">
      <c r="A2" s="56"/>
      <c r="B2" s="53"/>
      <c r="D2" s="234" t="s">
        <v>53</v>
      </c>
      <c r="E2" s="250" t="s">
        <v>54</v>
      </c>
      <c r="G2" s="53"/>
      <c r="H2" s="53"/>
      <c r="I2" s="53"/>
      <c r="J2" s="53"/>
      <c r="K2" s="53"/>
      <c r="L2" s="53"/>
      <c r="M2" s="1"/>
    </row>
    <row r="3" spans="1:35" x14ac:dyDescent="0.3">
      <c r="A3" s="69"/>
      <c r="B3" s="69"/>
      <c r="C3" s="69"/>
      <c r="D3" s="69"/>
      <c r="E3" s="69"/>
      <c r="G3" s="69"/>
      <c r="H3" s="69"/>
      <c r="I3" s="69"/>
      <c r="J3" s="69"/>
      <c r="K3" s="69"/>
      <c r="L3" s="69"/>
      <c r="Q3" s="27"/>
      <c r="R3" s="27"/>
      <c r="S3" s="27"/>
      <c r="T3" s="27"/>
      <c r="U3" s="27"/>
      <c r="V3" s="27"/>
    </row>
    <row r="4" spans="1:35" ht="16.5" customHeight="1" x14ac:dyDescent="0.3">
      <c r="A4" s="335" t="s">
        <v>256</v>
      </c>
      <c r="B4" s="54"/>
      <c r="C4" s="54"/>
      <c r="D4" s="54"/>
      <c r="E4" s="54"/>
      <c r="G4" s="54"/>
      <c r="H4" s="54"/>
      <c r="I4" s="54"/>
      <c r="J4" s="54"/>
      <c r="K4" s="54"/>
      <c r="L4" s="102"/>
      <c r="M4" s="113"/>
      <c r="N4" s="113"/>
      <c r="O4" s="113"/>
      <c r="P4" s="113"/>
      <c r="Q4" s="113"/>
      <c r="R4" s="113"/>
      <c r="S4" s="113"/>
      <c r="T4" s="113"/>
      <c r="U4" s="113"/>
      <c r="V4" s="113"/>
      <c r="W4" s="113"/>
      <c r="X4" s="113"/>
      <c r="Y4" s="113"/>
      <c r="Z4" s="115"/>
      <c r="AA4" s="115"/>
      <c r="AB4" s="60"/>
      <c r="AC4" s="60"/>
      <c r="AD4" s="115"/>
      <c r="AE4" s="115"/>
      <c r="AF4" s="115"/>
      <c r="AG4" s="115"/>
      <c r="AH4" s="115"/>
      <c r="AI4" s="115"/>
    </row>
    <row r="5" spans="1:35" ht="16.5" customHeight="1" thickBot="1" x14ac:dyDescent="0.35">
      <c r="A5" s="400" t="s">
        <v>229</v>
      </c>
      <c r="B5" s="54"/>
      <c r="C5" s="54"/>
      <c r="D5" s="54"/>
      <c r="E5" s="54"/>
      <c r="G5" s="54"/>
      <c r="H5" s="54"/>
      <c r="I5" s="54"/>
      <c r="J5" s="54"/>
      <c r="K5" s="54"/>
      <c r="L5" s="102"/>
      <c r="M5" s="113"/>
      <c r="N5" s="113"/>
      <c r="O5" s="113"/>
      <c r="P5" s="113"/>
      <c r="Q5" s="113"/>
      <c r="R5" s="113"/>
      <c r="S5" s="113"/>
      <c r="T5" s="113"/>
      <c r="U5" s="113"/>
      <c r="V5" s="113"/>
      <c r="W5" s="113"/>
      <c r="X5" s="113"/>
      <c r="Y5" s="113"/>
      <c r="Z5" s="115"/>
      <c r="AA5" s="115"/>
      <c r="AB5" s="60"/>
      <c r="AC5" s="60"/>
      <c r="AD5" s="115"/>
      <c r="AE5" s="115"/>
      <c r="AF5" s="115"/>
      <c r="AG5" s="115"/>
      <c r="AH5" s="115"/>
      <c r="AI5" s="115"/>
    </row>
    <row r="6" spans="1:35" ht="15" customHeight="1" thickBot="1" x14ac:dyDescent="0.35">
      <c r="B6" s="176"/>
      <c r="C6" s="176"/>
      <c r="D6" s="944" t="s">
        <v>257</v>
      </c>
      <c r="E6" s="945"/>
      <c r="F6" s="945"/>
      <c r="G6" s="945"/>
      <c r="H6" s="945"/>
      <c r="I6" s="945"/>
      <c r="J6" s="945"/>
      <c r="K6" s="945"/>
      <c r="L6" s="946"/>
      <c r="M6" s="2"/>
      <c r="N6" s="2"/>
      <c r="O6" s="2"/>
      <c r="P6" s="2"/>
      <c r="Q6" s="2"/>
    </row>
    <row r="7" spans="1:35" ht="15" customHeight="1" thickBot="1" x14ac:dyDescent="0.35">
      <c r="B7" s="176"/>
      <c r="C7" s="176"/>
      <c r="D7" s="939" t="s">
        <v>239</v>
      </c>
      <c r="E7" s="940"/>
      <c r="F7" s="947"/>
      <c r="G7" s="939" t="s">
        <v>240</v>
      </c>
      <c r="H7" s="940"/>
      <c r="I7" s="940"/>
      <c r="J7" s="941" t="s">
        <v>241</v>
      </c>
      <c r="K7" s="942"/>
      <c r="L7" s="943"/>
      <c r="M7" s="2"/>
      <c r="N7" s="2"/>
      <c r="O7" s="2"/>
      <c r="P7" s="2"/>
      <c r="Q7" s="2"/>
    </row>
    <row r="8" spans="1:35" ht="90" customHeight="1" thickBot="1" x14ac:dyDescent="0.35">
      <c r="A8" s="359" t="s">
        <v>2</v>
      </c>
      <c r="B8" s="110" t="s">
        <v>230</v>
      </c>
      <c r="C8" s="110" t="s">
        <v>231</v>
      </c>
      <c r="D8" s="41" t="s">
        <v>242</v>
      </c>
      <c r="E8" s="43" t="s">
        <v>258</v>
      </c>
      <c r="F8" s="42" t="s">
        <v>244</v>
      </c>
      <c r="G8" s="257" t="s">
        <v>232</v>
      </c>
      <c r="H8" s="376" t="s">
        <v>259</v>
      </c>
      <c r="I8" s="258" t="s">
        <v>260</v>
      </c>
      <c r="J8" s="41" t="s">
        <v>261</v>
      </c>
      <c r="K8" s="43" t="s">
        <v>262</v>
      </c>
      <c r="L8" s="42" t="s">
        <v>263</v>
      </c>
      <c r="M8" s="2"/>
      <c r="N8" s="2"/>
    </row>
    <row r="9" spans="1:35" x14ac:dyDescent="0.3">
      <c r="A9" s="492" t="str">
        <f>$E$1</f>
        <v>Unitil-FG&amp;E</v>
      </c>
      <c r="B9" s="606" t="s">
        <v>7</v>
      </c>
      <c r="C9" s="607" t="s">
        <v>20</v>
      </c>
      <c r="D9" s="782" t="s">
        <v>358</v>
      </c>
      <c r="E9" s="776" t="s">
        <v>358</v>
      </c>
      <c r="F9" s="777" t="s">
        <v>358</v>
      </c>
      <c r="G9" s="775" t="s">
        <v>358</v>
      </c>
      <c r="H9" s="776" t="s">
        <v>358</v>
      </c>
      <c r="I9" s="777" t="s">
        <v>358</v>
      </c>
      <c r="J9" s="614" t="str">
        <f>IFERROR(((G9-D9)/D9),"N/A")</f>
        <v>N/A</v>
      </c>
      <c r="K9" s="615" t="str">
        <f>IFERROR(((H9-E9)/E9),"N/A")</f>
        <v>N/A</v>
      </c>
      <c r="L9" s="616" t="str">
        <f>IFERROR(((F9-I9)/F9),"N/A")</f>
        <v>N/A</v>
      </c>
      <c r="R9" s="99"/>
    </row>
    <row r="10" spans="1:35" x14ac:dyDescent="0.3">
      <c r="A10" s="364" t="str">
        <f>$E$1</f>
        <v>Unitil-FG&amp;E</v>
      </c>
      <c r="B10" s="606" t="s">
        <v>7</v>
      </c>
      <c r="C10" s="607" t="s">
        <v>21</v>
      </c>
      <c r="D10" s="783" t="s">
        <v>358</v>
      </c>
      <c r="E10" s="776" t="s">
        <v>358</v>
      </c>
      <c r="F10" s="626" t="s">
        <v>358</v>
      </c>
      <c r="G10" s="775" t="s">
        <v>358</v>
      </c>
      <c r="H10" s="776" t="s">
        <v>358</v>
      </c>
      <c r="I10" s="777" t="s">
        <v>358</v>
      </c>
      <c r="J10" s="614" t="str">
        <f t="shared" ref="J10:K37" si="0">IFERROR(((G10-D10)/D10),"N/A")</f>
        <v>N/A</v>
      </c>
      <c r="K10" s="615" t="str">
        <f t="shared" si="0"/>
        <v>N/A</v>
      </c>
      <c r="L10" s="616" t="str">
        <f t="shared" ref="L10:L37" si="1">IFERROR(((F10-I10)/F10),"N/A")</f>
        <v>N/A</v>
      </c>
      <c r="R10" s="99"/>
    </row>
    <row r="11" spans="1:35" x14ac:dyDescent="0.3">
      <c r="A11" s="364" t="str">
        <f t="shared" ref="A11:A40" si="2">$E$1</f>
        <v>Unitil-FG&amp;E</v>
      </c>
      <c r="B11" s="606" t="s">
        <v>7</v>
      </c>
      <c r="C11" s="607" t="s">
        <v>22</v>
      </c>
      <c r="D11" s="623">
        <v>14</v>
      </c>
      <c r="E11" s="621">
        <v>1062561.3799999999</v>
      </c>
      <c r="F11" s="622">
        <v>1057340.24</v>
      </c>
      <c r="G11" s="624">
        <v>11</v>
      </c>
      <c r="H11" s="625">
        <v>899264.95</v>
      </c>
      <c r="I11" s="626">
        <v>823215.38000000012</v>
      </c>
      <c r="J11" s="614">
        <f t="shared" si="0"/>
        <v>-0.21428571428571427</v>
      </c>
      <c r="K11" s="615">
        <f t="shared" si="0"/>
        <v>-0.15368187953527912</v>
      </c>
      <c r="L11" s="616">
        <f t="shared" si="1"/>
        <v>0.22142811854015873</v>
      </c>
      <c r="R11" s="99"/>
    </row>
    <row r="12" spans="1:35" x14ac:dyDescent="0.3">
      <c r="A12" s="364" t="str">
        <f t="shared" si="2"/>
        <v>Unitil-FG&amp;E</v>
      </c>
      <c r="B12" s="606" t="s">
        <v>7</v>
      </c>
      <c r="C12" s="607" t="s">
        <v>23</v>
      </c>
      <c r="D12" s="783" t="s">
        <v>358</v>
      </c>
      <c r="E12" s="625" t="s">
        <v>358</v>
      </c>
      <c r="F12" s="626" t="s">
        <v>358</v>
      </c>
      <c r="G12" s="624" t="s">
        <v>358</v>
      </c>
      <c r="H12" s="625" t="s">
        <v>358</v>
      </c>
      <c r="I12" s="626" t="s">
        <v>358</v>
      </c>
      <c r="J12" s="614" t="s">
        <v>358</v>
      </c>
      <c r="K12" s="615" t="s">
        <v>358</v>
      </c>
      <c r="L12" s="616" t="s">
        <v>358</v>
      </c>
      <c r="R12" s="99"/>
    </row>
    <row r="13" spans="1:35" x14ac:dyDescent="0.3">
      <c r="A13" s="364" t="str">
        <f t="shared" si="2"/>
        <v>Unitil-FG&amp;E</v>
      </c>
      <c r="B13" s="606" t="s">
        <v>7</v>
      </c>
      <c r="C13" s="607" t="s">
        <v>24</v>
      </c>
      <c r="D13" s="783" t="s">
        <v>358</v>
      </c>
      <c r="E13" s="625" t="s">
        <v>358</v>
      </c>
      <c r="F13" s="626" t="s">
        <v>358</v>
      </c>
      <c r="G13" s="624" t="s">
        <v>358</v>
      </c>
      <c r="H13" s="625" t="s">
        <v>358</v>
      </c>
      <c r="I13" s="626" t="s">
        <v>358</v>
      </c>
      <c r="J13" s="614" t="s">
        <v>358</v>
      </c>
      <c r="K13" s="615" t="s">
        <v>358</v>
      </c>
      <c r="L13" s="616" t="s">
        <v>358</v>
      </c>
      <c r="O13" s="13"/>
      <c r="R13" s="99"/>
    </row>
    <row r="14" spans="1:35" x14ac:dyDescent="0.3">
      <c r="A14" s="364" t="str">
        <f t="shared" si="2"/>
        <v>Unitil-FG&amp;E</v>
      </c>
      <c r="B14" s="606" t="s">
        <v>7</v>
      </c>
      <c r="C14" s="607" t="s">
        <v>347</v>
      </c>
      <c r="D14" s="778" t="s">
        <v>358</v>
      </c>
      <c r="E14" s="779" t="s">
        <v>358</v>
      </c>
      <c r="F14" s="780" t="s">
        <v>358</v>
      </c>
      <c r="G14" s="778" t="s">
        <v>358</v>
      </c>
      <c r="H14" s="779" t="s">
        <v>358</v>
      </c>
      <c r="I14" s="780" t="s">
        <v>358</v>
      </c>
      <c r="J14" s="614" t="s">
        <v>358</v>
      </c>
      <c r="K14" s="615" t="s">
        <v>358</v>
      </c>
      <c r="L14" s="616" t="s">
        <v>358</v>
      </c>
      <c r="P14" s="11"/>
      <c r="R14" s="99"/>
    </row>
    <row r="15" spans="1:35" x14ac:dyDescent="0.3">
      <c r="A15" s="364" t="str">
        <f t="shared" si="2"/>
        <v>Unitil-FG&amp;E</v>
      </c>
      <c r="B15" s="606" t="s">
        <v>7</v>
      </c>
      <c r="C15" s="607" t="s">
        <v>348</v>
      </c>
      <c r="D15" s="783" t="s">
        <v>358</v>
      </c>
      <c r="E15" s="625" t="s">
        <v>358</v>
      </c>
      <c r="F15" s="625" t="s">
        <v>358</v>
      </c>
      <c r="G15" s="775" t="s">
        <v>358</v>
      </c>
      <c r="H15" s="625" t="s">
        <v>358</v>
      </c>
      <c r="I15" s="626" t="s">
        <v>358</v>
      </c>
      <c r="J15" s="614" t="s">
        <v>358</v>
      </c>
      <c r="K15" s="615" t="s">
        <v>358</v>
      </c>
      <c r="L15" s="616" t="s">
        <v>358</v>
      </c>
      <c r="R15" s="99"/>
    </row>
    <row r="16" spans="1:35" x14ac:dyDescent="0.3">
      <c r="A16" s="364" t="str">
        <f t="shared" si="2"/>
        <v>Unitil-FG&amp;E</v>
      </c>
      <c r="B16" s="606" t="s">
        <v>7</v>
      </c>
      <c r="C16" s="607" t="s">
        <v>25</v>
      </c>
      <c r="D16" s="620">
        <v>1</v>
      </c>
      <c r="E16" s="621">
        <v>133200</v>
      </c>
      <c r="F16" s="621">
        <v>133200</v>
      </c>
      <c r="G16" s="620">
        <v>0</v>
      </c>
      <c r="H16" s="621">
        <v>90721</v>
      </c>
      <c r="I16" s="631">
        <v>0</v>
      </c>
      <c r="J16" s="614">
        <f t="shared" si="0"/>
        <v>-1</v>
      </c>
      <c r="K16" s="615">
        <f t="shared" si="0"/>
        <v>-0.31891141141141144</v>
      </c>
      <c r="L16" s="616">
        <f t="shared" si="1"/>
        <v>1</v>
      </c>
      <c r="R16" s="99"/>
    </row>
    <row r="17" spans="1:18" x14ac:dyDescent="0.3">
      <c r="A17" s="364" t="str">
        <f t="shared" si="2"/>
        <v>Unitil-FG&amp;E</v>
      </c>
      <c r="B17" s="606" t="s">
        <v>8</v>
      </c>
      <c r="C17" s="607" t="s">
        <v>448</v>
      </c>
      <c r="D17" s="783"/>
      <c r="E17" s="625"/>
      <c r="F17" s="626"/>
      <c r="G17" s="624"/>
      <c r="H17" s="625"/>
      <c r="I17" s="626"/>
      <c r="J17" s="614" t="s">
        <v>358</v>
      </c>
      <c r="K17" s="615" t="s">
        <v>358</v>
      </c>
      <c r="L17" s="616" t="s">
        <v>358</v>
      </c>
      <c r="R17" s="99"/>
    </row>
    <row r="18" spans="1:18" x14ac:dyDescent="0.3">
      <c r="A18" s="364" t="str">
        <f t="shared" si="2"/>
        <v>Unitil-FG&amp;E</v>
      </c>
      <c r="B18" s="606" t="s">
        <v>8</v>
      </c>
      <c r="C18" s="607" t="s">
        <v>27</v>
      </c>
      <c r="D18" s="783"/>
      <c r="E18" s="625"/>
      <c r="F18" s="626"/>
      <c r="G18" s="624"/>
      <c r="H18" s="625"/>
      <c r="I18" s="626"/>
      <c r="J18" s="614" t="s">
        <v>358</v>
      </c>
      <c r="K18" s="615" t="s">
        <v>358</v>
      </c>
      <c r="L18" s="616" t="s">
        <v>358</v>
      </c>
      <c r="R18" s="99"/>
    </row>
    <row r="19" spans="1:18" x14ac:dyDescent="0.3">
      <c r="A19" s="364" t="str">
        <f t="shared" si="2"/>
        <v>Unitil-FG&amp;E</v>
      </c>
      <c r="B19" s="606" t="s">
        <v>8</v>
      </c>
      <c r="C19" s="607" t="s">
        <v>347</v>
      </c>
      <c r="D19" s="778"/>
      <c r="E19" s="779"/>
      <c r="F19" s="780"/>
      <c r="G19" s="778"/>
      <c r="H19" s="779"/>
      <c r="I19" s="780"/>
      <c r="J19" s="614" t="s">
        <v>358</v>
      </c>
      <c r="K19" s="615" t="s">
        <v>358</v>
      </c>
      <c r="L19" s="616" t="s">
        <v>358</v>
      </c>
      <c r="R19" s="99"/>
    </row>
    <row r="20" spans="1:18" x14ac:dyDescent="0.3">
      <c r="A20" s="364" t="str">
        <f t="shared" si="2"/>
        <v>Unitil-FG&amp;E</v>
      </c>
      <c r="B20" s="606" t="s">
        <v>8</v>
      </c>
      <c r="C20" s="607" t="s">
        <v>28</v>
      </c>
      <c r="D20" s="783"/>
      <c r="E20" s="625"/>
      <c r="F20" s="626"/>
      <c r="G20" s="624"/>
      <c r="H20" s="625"/>
      <c r="I20" s="626"/>
      <c r="J20" s="614" t="s">
        <v>358</v>
      </c>
      <c r="K20" s="615" t="s">
        <v>358</v>
      </c>
      <c r="L20" s="616" t="s">
        <v>358</v>
      </c>
      <c r="R20" s="99"/>
    </row>
    <row r="21" spans="1:18" x14ac:dyDescent="0.3">
      <c r="A21" s="364" t="str">
        <f t="shared" si="2"/>
        <v>Unitil-FG&amp;E</v>
      </c>
      <c r="B21" s="606" t="s">
        <v>8</v>
      </c>
      <c r="C21" s="607" t="s">
        <v>350</v>
      </c>
      <c r="D21" s="783"/>
      <c r="E21" s="625"/>
      <c r="F21" s="626"/>
      <c r="G21" s="624"/>
      <c r="H21" s="625"/>
      <c r="I21" s="626"/>
      <c r="J21" s="614" t="s">
        <v>358</v>
      </c>
      <c r="K21" s="615" t="s">
        <v>358</v>
      </c>
      <c r="L21" s="616" t="s">
        <v>358</v>
      </c>
      <c r="R21" s="99"/>
    </row>
    <row r="22" spans="1:18" x14ac:dyDescent="0.3">
      <c r="A22" s="364" t="str">
        <f t="shared" si="2"/>
        <v>Unitil-FG&amp;E</v>
      </c>
      <c r="B22" s="606" t="s">
        <v>9</v>
      </c>
      <c r="C22" s="607" t="s">
        <v>30</v>
      </c>
      <c r="D22" s="623">
        <v>27</v>
      </c>
      <c r="E22" s="621">
        <v>2464728</v>
      </c>
      <c r="F22" s="621">
        <v>505000</v>
      </c>
      <c r="G22" s="632">
        <v>6</v>
      </c>
      <c r="H22" s="621">
        <f>'5d. Spending - 2021 Report'!H22+'5c. Spending- 2020 Report'!H22+'5b. Spending- 2019 Report'!H19</f>
        <v>1310245.53</v>
      </c>
      <c r="I22" s="622">
        <v>212366.65</v>
      </c>
      <c r="J22" s="614">
        <f t="shared" si="0"/>
        <v>-0.77777777777777779</v>
      </c>
      <c r="K22" s="615">
        <f t="shared" si="0"/>
        <v>-0.4684015721004508</v>
      </c>
      <c r="L22" s="616">
        <f t="shared" si="1"/>
        <v>0.57947198019801971</v>
      </c>
      <c r="R22" s="99"/>
    </row>
    <row r="23" spans="1:18" x14ac:dyDescent="0.3">
      <c r="A23" s="364" t="str">
        <f t="shared" si="2"/>
        <v>Unitil-FG&amp;E</v>
      </c>
      <c r="B23" s="606" t="s">
        <v>9</v>
      </c>
      <c r="C23" s="607" t="s">
        <v>31</v>
      </c>
      <c r="D23" s="623">
        <v>12</v>
      </c>
      <c r="E23" s="621">
        <v>1165004.33</v>
      </c>
      <c r="F23" s="621">
        <v>60544.33</v>
      </c>
      <c r="G23" s="632">
        <v>3</v>
      </c>
      <c r="H23" s="621">
        <f>'5d. Spending - 2021 Report'!H23+'5c. Spending- 2020 Report'!H23+'5b. Spending- 2019 Report'!H20</f>
        <v>687161.28999999992</v>
      </c>
      <c r="I23" s="622">
        <v>196596.36</v>
      </c>
      <c r="J23" s="614">
        <f t="shared" si="0"/>
        <v>-0.75</v>
      </c>
      <c r="K23" s="615">
        <f t="shared" si="0"/>
        <v>-0.41016417509795877</v>
      </c>
      <c r="L23" s="616">
        <f t="shared" si="1"/>
        <v>-2.2471473381570162</v>
      </c>
      <c r="R23" s="99"/>
    </row>
    <row r="24" spans="1:18" x14ac:dyDescent="0.3">
      <c r="A24" s="364" t="str">
        <f t="shared" si="2"/>
        <v>Unitil-FG&amp;E</v>
      </c>
      <c r="B24" s="606" t="s">
        <v>9</v>
      </c>
      <c r="C24" s="607" t="s">
        <v>32</v>
      </c>
      <c r="D24" s="623">
        <v>3</v>
      </c>
      <c r="E24" s="621">
        <v>53081.95</v>
      </c>
      <c r="F24" s="622">
        <v>53081.95</v>
      </c>
      <c r="G24" s="632">
        <v>1</v>
      </c>
      <c r="H24" s="621">
        <f>'5d. Spending - 2021 Report'!H24+'5c. Spending- 2020 Report'!H24+'5b. Spending- 2019 Report'!H21</f>
        <v>33081.949999999997</v>
      </c>
      <c r="I24" s="622">
        <v>34444.769999999997</v>
      </c>
      <c r="J24" s="614">
        <f t="shared" si="0"/>
        <v>-0.66666666666666663</v>
      </c>
      <c r="K24" s="615">
        <f t="shared" si="0"/>
        <v>-0.37677590970188551</v>
      </c>
      <c r="L24" s="616">
        <f t="shared" si="1"/>
        <v>0.35110202243888933</v>
      </c>
      <c r="Q24" s="10"/>
      <c r="R24" s="99"/>
    </row>
    <row r="25" spans="1:18" x14ac:dyDescent="0.3">
      <c r="A25" s="364" t="str">
        <f t="shared" si="2"/>
        <v>Unitil-FG&amp;E</v>
      </c>
      <c r="B25" s="606" t="s">
        <v>9</v>
      </c>
      <c r="C25" s="607" t="s">
        <v>33</v>
      </c>
      <c r="D25" s="623">
        <v>35</v>
      </c>
      <c r="E25" s="621">
        <v>1432948</v>
      </c>
      <c r="F25" s="622">
        <v>442500</v>
      </c>
      <c r="G25" s="632">
        <v>12</v>
      </c>
      <c r="H25" s="621">
        <f>'5d. Spending - 2021 Report'!H25+'5c. Spending- 2020 Report'!H25+'5b. Spending- 2019 Report'!H22</f>
        <v>497374.45999999996</v>
      </c>
      <c r="I25" s="622">
        <v>121565.63</v>
      </c>
      <c r="J25" s="614">
        <f t="shared" si="0"/>
        <v>-0.65714285714285714</v>
      </c>
      <c r="K25" s="615">
        <f t="shared" si="0"/>
        <v>-0.65290124973132313</v>
      </c>
      <c r="L25" s="616">
        <f t="shared" si="1"/>
        <v>0.72527541242937854</v>
      </c>
    </row>
    <row r="26" spans="1:18" x14ac:dyDescent="0.3">
      <c r="A26" s="364" t="str">
        <f t="shared" si="2"/>
        <v>Unitil-FG&amp;E</v>
      </c>
      <c r="B26" s="606" t="s">
        <v>9</v>
      </c>
      <c r="C26" s="607" t="s">
        <v>34</v>
      </c>
      <c r="D26" s="623"/>
      <c r="E26" s="621"/>
      <c r="F26" s="622"/>
      <c r="G26" s="620"/>
      <c r="H26" s="621"/>
      <c r="I26" s="622"/>
      <c r="J26" s="614" t="str">
        <f t="shared" si="0"/>
        <v>N/A</v>
      </c>
      <c r="K26" s="615" t="str">
        <f t="shared" si="0"/>
        <v>N/A</v>
      </c>
      <c r="L26" s="616" t="str">
        <f t="shared" si="1"/>
        <v>N/A</v>
      </c>
    </row>
    <row r="27" spans="1:18" x14ac:dyDescent="0.3">
      <c r="A27" s="364" t="str">
        <f t="shared" si="2"/>
        <v>Unitil-FG&amp;E</v>
      </c>
      <c r="B27" s="606" t="s">
        <v>9</v>
      </c>
      <c r="C27" s="607" t="s">
        <v>351</v>
      </c>
      <c r="D27" s="783"/>
      <c r="E27" s="625"/>
      <c r="F27" s="625"/>
      <c r="G27" s="635"/>
      <c r="H27" s="625"/>
      <c r="I27" s="626"/>
      <c r="J27" s="614" t="s">
        <v>358</v>
      </c>
      <c r="K27" s="615" t="s">
        <v>358</v>
      </c>
      <c r="L27" s="616" t="s">
        <v>358</v>
      </c>
    </row>
    <row r="28" spans="1:18" s="7" customFormat="1" x14ac:dyDescent="0.3">
      <c r="A28" s="364" t="str">
        <f t="shared" si="2"/>
        <v>Unitil-FG&amp;E</v>
      </c>
      <c r="B28" s="606" t="s">
        <v>9</v>
      </c>
      <c r="C28" s="607" t="s">
        <v>352</v>
      </c>
      <c r="D28" s="783"/>
      <c r="E28" s="625"/>
      <c r="F28" s="625"/>
      <c r="G28" s="635"/>
      <c r="H28" s="625"/>
      <c r="I28" s="626"/>
      <c r="J28" s="614" t="s">
        <v>358</v>
      </c>
      <c r="K28" s="615" t="s">
        <v>358</v>
      </c>
      <c r="L28" s="616" t="s">
        <v>358</v>
      </c>
    </row>
    <row r="29" spans="1:18" x14ac:dyDescent="0.3">
      <c r="A29" s="364" t="str">
        <f t="shared" si="2"/>
        <v>Unitil-FG&amp;E</v>
      </c>
      <c r="B29" s="606" t="s">
        <v>10</v>
      </c>
      <c r="C29" s="607" t="s">
        <v>35</v>
      </c>
      <c r="D29" s="635"/>
      <c r="E29" s="625"/>
      <c r="F29" s="626"/>
      <c r="G29" s="635"/>
      <c r="H29" s="625"/>
      <c r="I29" s="626"/>
      <c r="J29" s="614" t="s">
        <v>358</v>
      </c>
      <c r="K29" s="615" t="s">
        <v>358</v>
      </c>
      <c r="L29" s="616" t="s">
        <v>358</v>
      </c>
    </row>
    <row r="30" spans="1:18" x14ac:dyDescent="0.3">
      <c r="A30" s="364" t="str">
        <f t="shared" si="2"/>
        <v>Unitil-FG&amp;E</v>
      </c>
      <c r="B30" s="606" t="s">
        <v>10</v>
      </c>
      <c r="C30" s="607" t="s">
        <v>36</v>
      </c>
      <c r="D30" s="635"/>
      <c r="E30" s="625"/>
      <c r="F30" s="626"/>
      <c r="G30" s="635"/>
      <c r="H30" s="625"/>
      <c r="I30" s="626"/>
      <c r="J30" s="614" t="s">
        <v>358</v>
      </c>
      <c r="K30" s="615" t="s">
        <v>358</v>
      </c>
      <c r="L30" s="616" t="s">
        <v>358</v>
      </c>
    </row>
    <row r="31" spans="1:18" x14ac:dyDescent="0.3">
      <c r="A31" s="364" t="str">
        <f t="shared" si="2"/>
        <v>Unitil-FG&amp;E</v>
      </c>
      <c r="B31" s="606" t="s">
        <v>10</v>
      </c>
      <c r="C31" s="607" t="s">
        <v>37</v>
      </c>
      <c r="D31" s="620">
        <v>3</v>
      </c>
      <c r="E31" s="621">
        <v>825000</v>
      </c>
      <c r="F31" s="622">
        <v>825000</v>
      </c>
      <c r="G31" s="620">
        <v>2</v>
      </c>
      <c r="H31" s="621">
        <v>334576.88</v>
      </c>
      <c r="I31" s="622">
        <v>334576.88</v>
      </c>
      <c r="J31" s="614">
        <f t="shared" si="0"/>
        <v>-0.33333333333333331</v>
      </c>
      <c r="K31" s="615">
        <f t="shared" si="0"/>
        <v>-0.59445226666666662</v>
      </c>
      <c r="L31" s="616">
        <f t="shared" si="1"/>
        <v>0.59445226666666662</v>
      </c>
    </row>
    <row r="32" spans="1:18" x14ac:dyDescent="0.3">
      <c r="A32" s="364" t="str">
        <f t="shared" si="2"/>
        <v>Unitil-FG&amp;E</v>
      </c>
      <c r="B32" s="606" t="s">
        <v>10</v>
      </c>
      <c r="C32" s="607" t="s">
        <v>353</v>
      </c>
      <c r="D32" s="635"/>
      <c r="E32" s="625"/>
      <c r="F32" s="626"/>
      <c r="G32" s="635"/>
      <c r="H32" s="625"/>
      <c r="I32" s="626"/>
      <c r="J32" s="614" t="s">
        <v>358</v>
      </c>
      <c r="K32" s="615" t="s">
        <v>358</v>
      </c>
      <c r="L32" s="616" t="s">
        <v>358</v>
      </c>
    </row>
    <row r="33" spans="1:12" x14ac:dyDescent="0.3">
      <c r="A33" s="364" t="str">
        <f t="shared" si="2"/>
        <v>Unitil-FG&amp;E</v>
      </c>
      <c r="B33" s="606" t="s">
        <v>10</v>
      </c>
      <c r="C33" s="607" t="s">
        <v>450</v>
      </c>
      <c r="D33" s="635"/>
      <c r="E33" s="625"/>
      <c r="F33" s="626"/>
      <c r="G33" s="635"/>
      <c r="H33" s="625"/>
      <c r="I33" s="626"/>
      <c r="J33" s="614" t="s">
        <v>358</v>
      </c>
      <c r="K33" s="615" t="s">
        <v>358</v>
      </c>
      <c r="L33" s="616" t="s">
        <v>358</v>
      </c>
    </row>
    <row r="34" spans="1:12" x14ac:dyDescent="0.3">
      <c r="A34" s="364" t="str">
        <f t="shared" si="2"/>
        <v>Unitil-FG&amp;E</v>
      </c>
      <c r="B34" s="606" t="s">
        <v>10</v>
      </c>
      <c r="C34" s="607" t="s">
        <v>355</v>
      </c>
      <c r="D34" s="635"/>
      <c r="E34" s="625"/>
      <c r="F34" s="626"/>
      <c r="G34" s="635"/>
      <c r="H34" s="625"/>
      <c r="I34" s="626"/>
      <c r="J34" s="614" t="s">
        <v>358</v>
      </c>
      <c r="K34" s="615" t="s">
        <v>358</v>
      </c>
      <c r="L34" s="616" t="s">
        <v>358</v>
      </c>
    </row>
    <row r="35" spans="1:12" x14ac:dyDescent="0.3">
      <c r="A35" s="364" t="str">
        <f t="shared" si="2"/>
        <v>Unitil-FG&amp;E</v>
      </c>
      <c r="B35" s="606" t="s">
        <v>11</v>
      </c>
      <c r="C35" s="607" t="s">
        <v>38</v>
      </c>
      <c r="D35" s="623">
        <v>120</v>
      </c>
      <c r="E35" s="621">
        <v>840000</v>
      </c>
      <c r="F35" s="622">
        <v>840000</v>
      </c>
      <c r="G35" s="620">
        <v>22</v>
      </c>
      <c r="H35" s="621">
        <f>'5d. Spending - 2021 Report'!H35+'5c. Spending- 2020 Report'!H35+'5b. Spending- 2019 Report'!H27</f>
        <v>828659</v>
      </c>
      <c r="I35" s="621">
        <f>'5d. Spending - 2021 Report'!I35+'5c. Spending- 2020 Report'!I35+'5b. Spending- 2019 Report'!I27</f>
        <v>828659</v>
      </c>
      <c r="J35" s="614">
        <f t="shared" si="0"/>
        <v>-0.81666666666666665</v>
      </c>
      <c r="K35" s="615">
        <f t="shared" si="0"/>
        <v>-1.3501190476190476E-2</v>
      </c>
      <c r="L35" s="616">
        <f t="shared" si="1"/>
        <v>1.3501190476190476E-2</v>
      </c>
    </row>
    <row r="36" spans="1:12" x14ac:dyDescent="0.3">
      <c r="A36" s="364" t="str">
        <f t="shared" si="2"/>
        <v>Unitil-FG&amp;E</v>
      </c>
      <c r="B36" s="606" t="s">
        <v>11</v>
      </c>
      <c r="C36" s="607" t="s">
        <v>39</v>
      </c>
      <c r="D36" s="623"/>
      <c r="E36" s="621"/>
      <c r="F36" s="622"/>
      <c r="G36" s="632"/>
      <c r="H36" s="636"/>
      <c r="I36" s="637"/>
      <c r="J36" s="614" t="str">
        <f t="shared" si="0"/>
        <v>N/A</v>
      </c>
      <c r="K36" s="615" t="str">
        <f t="shared" si="0"/>
        <v>N/A</v>
      </c>
      <c r="L36" s="616" t="str">
        <f t="shared" si="1"/>
        <v>N/A</v>
      </c>
    </row>
    <row r="37" spans="1:12" x14ac:dyDescent="0.3">
      <c r="A37" s="364" t="str">
        <f t="shared" si="2"/>
        <v>Unitil-FG&amp;E</v>
      </c>
      <c r="B37" s="606" t="s">
        <v>12</v>
      </c>
      <c r="C37" s="607" t="s">
        <v>40</v>
      </c>
      <c r="D37" s="641">
        <v>0</v>
      </c>
      <c r="E37" s="639">
        <v>650000</v>
      </c>
      <c r="F37" s="640">
        <v>650000</v>
      </c>
      <c r="G37" s="635">
        <v>0</v>
      </c>
      <c r="H37" s="625">
        <v>272192</v>
      </c>
      <c r="I37" s="625">
        <v>0</v>
      </c>
      <c r="J37" s="614" t="str">
        <f t="shared" si="0"/>
        <v>N/A</v>
      </c>
      <c r="K37" s="615">
        <f t="shared" si="0"/>
        <v>-0.58124307692307697</v>
      </c>
      <c r="L37" s="616">
        <f t="shared" si="1"/>
        <v>1</v>
      </c>
    </row>
    <row r="38" spans="1:12" x14ac:dyDescent="0.3">
      <c r="A38" s="364" t="str">
        <f t="shared" si="2"/>
        <v>Unitil-FG&amp;E</v>
      </c>
      <c r="B38" s="606" t="s">
        <v>270</v>
      </c>
      <c r="C38" s="607" t="s">
        <v>270</v>
      </c>
      <c r="D38" s="783"/>
      <c r="E38" s="625"/>
      <c r="F38" s="626"/>
      <c r="G38" s="783"/>
      <c r="H38" s="625"/>
      <c r="I38" s="626"/>
      <c r="J38" s="614" t="s">
        <v>358</v>
      </c>
      <c r="K38" s="615" t="s">
        <v>358</v>
      </c>
      <c r="L38" s="616" t="s">
        <v>358</v>
      </c>
    </row>
    <row r="39" spans="1:12" x14ac:dyDescent="0.3">
      <c r="A39" s="364" t="str">
        <f t="shared" si="2"/>
        <v>Unitil-FG&amp;E</v>
      </c>
      <c r="B39" s="606" t="s">
        <v>271</v>
      </c>
      <c r="C39" s="607" t="s">
        <v>452</v>
      </c>
      <c r="D39" s="783"/>
      <c r="E39" s="625"/>
      <c r="F39" s="806"/>
      <c r="G39" s="802"/>
      <c r="H39" s="625"/>
      <c r="I39" s="626"/>
      <c r="J39" s="614" t="s">
        <v>358</v>
      </c>
      <c r="K39" s="615" t="s">
        <v>358</v>
      </c>
      <c r="L39" s="616" t="s">
        <v>358</v>
      </c>
    </row>
    <row r="40" spans="1:12" ht="15" thickBot="1" x14ac:dyDescent="0.35">
      <c r="A40" s="364" t="str">
        <f t="shared" si="2"/>
        <v>Unitil-FG&amp;E</v>
      </c>
      <c r="B40" s="644" t="s">
        <v>271</v>
      </c>
      <c r="C40" s="645" t="s">
        <v>357</v>
      </c>
      <c r="D40" s="783"/>
      <c r="E40" s="804"/>
      <c r="F40" s="805"/>
      <c r="G40" s="803"/>
      <c r="H40" s="804"/>
      <c r="I40" s="805"/>
      <c r="J40" s="614" t="s">
        <v>358</v>
      </c>
      <c r="K40" s="615" t="s">
        <v>358</v>
      </c>
      <c r="L40" s="616" t="s">
        <v>358</v>
      </c>
    </row>
    <row r="41" spans="1:12" ht="15" thickBot="1" x14ac:dyDescent="0.35">
      <c r="B41" s="649"/>
      <c r="C41" s="650" t="s">
        <v>235</v>
      </c>
      <c r="D41" s="810">
        <f>SUM(D16:D40)+D11</f>
        <v>215</v>
      </c>
      <c r="E41" s="811">
        <f>SUM(E16:E40)+E11</f>
        <v>8626523.6600000001</v>
      </c>
      <c r="F41" s="812">
        <f>SUM(F16:F40)+F11</f>
        <v>4566666.5199999996</v>
      </c>
      <c r="G41" s="270">
        <f>SUM(G9:G40)</f>
        <v>57</v>
      </c>
      <c r="H41" s="651">
        <f>SUM(H9:H40)</f>
        <v>4953277.0600000005</v>
      </c>
      <c r="I41" s="652">
        <f>SUM(I9:I40)</f>
        <v>2551424.67</v>
      </c>
      <c r="J41" s="282"/>
      <c r="K41" s="283"/>
      <c r="L41" s="284"/>
    </row>
    <row r="42" spans="1:12" ht="16.2" customHeight="1" x14ac:dyDescent="0.3"/>
    <row r="43" spans="1:12" ht="15" thickBot="1" x14ac:dyDescent="0.35"/>
    <row r="44" spans="1:12" ht="15" thickBot="1" x14ac:dyDescent="0.35">
      <c r="D44" s="921" t="s">
        <v>264</v>
      </c>
      <c r="E44" s="922"/>
      <c r="F44" s="922"/>
      <c r="G44" s="938"/>
    </row>
    <row r="45" spans="1:12" ht="15" thickBot="1" x14ac:dyDescent="0.35">
      <c r="D45" s="377">
        <v>2018</v>
      </c>
      <c r="E45" s="378">
        <v>2019</v>
      </c>
      <c r="F45" s="412">
        <v>2020</v>
      </c>
      <c r="G45" s="379">
        <v>2021</v>
      </c>
      <c r="H45" s="379" t="s">
        <v>265</v>
      </c>
    </row>
    <row r="46" spans="1:12" ht="15" thickBot="1" x14ac:dyDescent="0.35">
      <c r="B46" s="110" t="s">
        <v>230</v>
      </c>
      <c r="C46" s="110" t="s">
        <v>266</v>
      </c>
      <c r="D46" s="380" t="s">
        <v>240</v>
      </c>
      <c r="E46" s="381" t="s">
        <v>240</v>
      </c>
      <c r="F46" s="413" t="s">
        <v>240</v>
      </c>
      <c r="G46" s="382" t="s">
        <v>240</v>
      </c>
      <c r="H46" s="382" t="s">
        <v>240</v>
      </c>
    </row>
    <row r="47" spans="1:12" x14ac:dyDescent="0.3">
      <c r="B47" s="383" t="s">
        <v>7</v>
      </c>
      <c r="C47" s="383" t="s">
        <v>267</v>
      </c>
      <c r="D47" s="664">
        <v>0</v>
      </c>
      <c r="E47" s="665">
        <v>31420.129999999997</v>
      </c>
      <c r="F47" s="666">
        <v>93052.12</v>
      </c>
      <c r="G47" s="807">
        <v>10785</v>
      </c>
      <c r="H47" s="385">
        <f t="shared" ref="H47:H70" si="3">SUM(D47:G47)</f>
        <v>135257.25</v>
      </c>
    </row>
    <row r="48" spans="1:12" x14ac:dyDescent="0.3">
      <c r="B48" s="383" t="s">
        <v>7</v>
      </c>
      <c r="C48" s="383" t="s">
        <v>268</v>
      </c>
      <c r="D48" s="664">
        <v>0</v>
      </c>
      <c r="E48" s="665">
        <v>206392.3</v>
      </c>
      <c r="F48" s="666">
        <v>572286.83000000007</v>
      </c>
      <c r="G48" s="781">
        <v>76049.570000000007</v>
      </c>
      <c r="H48" s="385">
        <f t="shared" si="3"/>
        <v>854728.70000000019</v>
      </c>
    </row>
    <row r="49" spans="2:8" ht="15" thickBot="1" x14ac:dyDescent="0.35">
      <c r="B49" s="386" t="s">
        <v>7</v>
      </c>
      <c r="C49" s="387" t="s">
        <v>269</v>
      </c>
      <c r="D49" s="667">
        <f>SUM(D47:D48)</f>
        <v>0</v>
      </c>
      <c r="E49" s="974">
        <f>SUM(E47:E48)</f>
        <v>237812.43</v>
      </c>
      <c r="F49" s="975">
        <f>SUM(F47:F48)</f>
        <v>665338.95000000007</v>
      </c>
      <c r="G49" s="976">
        <f>SUM(G47:G48)</f>
        <v>86834.57</v>
      </c>
      <c r="H49" s="388">
        <f t="shared" si="3"/>
        <v>989985.95000000019</v>
      </c>
    </row>
    <row r="50" spans="2:8" ht="15" thickTop="1" x14ac:dyDescent="0.3">
      <c r="B50" s="383" t="s">
        <v>8</v>
      </c>
      <c r="C50" s="383" t="s">
        <v>267</v>
      </c>
      <c r="D50" s="664">
        <v>0</v>
      </c>
      <c r="E50" s="665">
        <v>0</v>
      </c>
      <c r="F50" s="666">
        <v>0</v>
      </c>
      <c r="G50" s="977">
        <v>0</v>
      </c>
      <c r="H50" s="385">
        <f t="shared" si="3"/>
        <v>0</v>
      </c>
    </row>
    <row r="51" spans="2:8" x14ac:dyDescent="0.3">
      <c r="B51" s="383" t="s">
        <v>8</v>
      </c>
      <c r="C51" s="383" t="s">
        <v>268</v>
      </c>
      <c r="D51" s="664">
        <v>0</v>
      </c>
      <c r="E51" s="665">
        <v>0</v>
      </c>
      <c r="F51" s="666">
        <v>0</v>
      </c>
      <c r="G51" s="796">
        <v>0</v>
      </c>
      <c r="H51" s="385">
        <f t="shared" si="3"/>
        <v>0</v>
      </c>
    </row>
    <row r="52" spans="2:8" ht="15" thickBot="1" x14ac:dyDescent="0.35">
      <c r="B52" s="386" t="s">
        <v>8</v>
      </c>
      <c r="C52" s="387" t="s">
        <v>269</v>
      </c>
      <c r="D52" s="667">
        <f>SUM(D50:D51)</f>
        <v>0</v>
      </c>
      <c r="E52" s="974">
        <f>SUM(E50:E51)</f>
        <v>0</v>
      </c>
      <c r="F52" s="975">
        <f>SUM(F50:F51)</f>
        <v>0</v>
      </c>
      <c r="G52" s="976">
        <f>SUM(G50:G51)</f>
        <v>0</v>
      </c>
      <c r="H52" s="388">
        <f t="shared" si="3"/>
        <v>0</v>
      </c>
    </row>
    <row r="53" spans="2:8" x14ac:dyDescent="0.3">
      <c r="B53" s="383" t="s">
        <v>9</v>
      </c>
      <c r="C53" s="383" t="s">
        <v>267</v>
      </c>
      <c r="D53" s="664">
        <v>0</v>
      </c>
      <c r="E53" s="665">
        <v>0</v>
      </c>
      <c r="F53" s="666">
        <v>78404</v>
      </c>
      <c r="G53" s="796">
        <v>166180.5</v>
      </c>
      <c r="H53" s="385">
        <f t="shared" si="3"/>
        <v>244584.5</v>
      </c>
    </row>
    <row r="54" spans="2:8" x14ac:dyDescent="0.3">
      <c r="B54" s="383" t="s">
        <v>9</v>
      </c>
      <c r="C54" s="383" t="s">
        <v>268</v>
      </c>
      <c r="D54" s="664">
        <v>0</v>
      </c>
      <c r="E54" s="665">
        <v>10369</v>
      </c>
      <c r="F54" s="666">
        <v>1708791.46</v>
      </c>
      <c r="G54" s="796">
        <f>41114.8+151181.24+371822.19</f>
        <v>564118.23</v>
      </c>
      <c r="H54" s="385">
        <f t="shared" si="3"/>
        <v>2283278.69</v>
      </c>
    </row>
    <row r="55" spans="2:8" ht="15" thickBot="1" x14ac:dyDescent="0.35">
      <c r="B55" s="386" t="s">
        <v>9</v>
      </c>
      <c r="C55" s="387" t="s">
        <v>269</v>
      </c>
      <c r="D55" s="667">
        <f>SUM(D53:D54)</f>
        <v>0</v>
      </c>
      <c r="E55" s="974">
        <f>SUM(E53:E54)</f>
        <v>10369</v>
      </c>
      <c r="F55" s="974">
        <f>SUM(F53:F54)</f>
        <v>1787195.46</v>
      </c>
      <c r="G55" s="974">
        <f>SUM(G53:G54)</f>
        <v>730298.73</v>
      </c>
      <c r="H55" s="388">
        <f t="shared" si="3"/>
        <v>2527863.19</v>
      </c>
    </row>
    <row r="56" spans="2:8" x14ac:dyDescent="0.3">
      <c r="B56" s="383" t="s">
        <v>10</v>
      </c>
      <c r="C56" s="383" t="s">
        <v>267</v>
      </c>
      <c r="D56" s="664">
        <v>0</v>
      </c>
      <c r="E56" s="665">
        <v>0</v>
      </c>
      <c r="F56" s="666">
        <v>0</v>
      </c>
      <c r="G56" s="796">
        <v>0</v>
      </c>
      <c r="H56" s="385">
        <f t="shared" si="3"/>
        <v>0</v>
      </c>
    </row>
    <row r="57" spans="2:8" x14ac:dyDescent="0.3">
      <c r="B57" s="383" t="s">
        <v>10</v>
      </c>
      <c r="C57" s="383" t="s">
        <v>268</v>
      </c>
      <c r="D57" s="664">
        <v>0</v>
      </c>
      <c r="E57" s="665">
        <v>0</v>
      </c>
      <c r="F57" s="666">
        <v>172724</v>
      </c>
      <c r="G57" s="796">
        <v>161853</v>
      </c>
      <c r="H57" s="385">
        <f t="shared" si="3"/>
        <v>334577</v>
      </c>
    </row>
    <row r="58" spans="2:8" ht="15" thickBot="1" x14ac:dyDescent="0.35">
      <c r="B58" s="386" t="s">
        <v>10</v>
      </c>
      <c r="C58" s="387" t="s">
        <v>269</v>
      </c>
      <c r="D58" s="667">
        <f>SUM(D56:D57)</f>
        <v>0</v>
      </c>
      <c r="E58" s="974">
        <f>SUM(E56:E57)</f>
        <v>0</v>
      </c>
      <c r="F58" s="975">
        <f>SUM(F56:F57)</f>
        <v>172724</v>
      </c>
      <c r="G58" s="976">
        <f>SUM(G56:G57)</f>
        <v>161853</v>
      </c>
      <c r="H58" s="388">
        <f t="shared" si="3"/>
        <v>334577</v>
      </c>
    </row>
    <row r="59" spans="2:8" x14ac:dyDescent="0.3">
      <c r="B59" s="383" t="s">
        <v>11</v>
      </c>
      <c r="C59" s="383" t="s">
        <v>267</v>
      </c>
      <c r="D59" s="664">
        <v>0</v>
      </c>
      <c r="E59" s="665">
        <v>43694</v>
      </c>
      <c r="F59" s="666">
        <v>190584</v>
      </c>
      <c r="G59" s="796">
        <v>189363</v>
      </c>
      <c r="H59" s="385">
        <f t="shared" si="3"/>
        <v>423641</v>
      </c>
    </row>
    <row r="60" spans="2:8" x14ac:dyDescent="0.3">
      <c r="B60" s="383" t="s">
        <v>11</v>
      </c>
      <c r="C60" s="383" t="s">
        <v>268</v>
      </c>
      <c r="D60" s="664">
        <v>0</v>
      </c>
      <c r="E60" s="665">
        <v>63363</v>
      </c>
      <c r="F60" s="666">
        <v>133972</v>
      </c>
      <c r="G60" s="796">
        <v>207683</v>
      </c>
      <c r="H60" s="385">
        <f t="shared" si="3"/>
        <v>405018</v>
      </c>
    </row>
    <row r="61" spans="2:8" ht="15" thickBot="1" x14ac:dyDescent="0.35">
      <c r="B61" s="386" t="s">
        <v>11</v>
      </c>
      <c r="C61" s="387" t="s">
        <v>269</v>
      </c>
      <c r="D61" s="667">
        <v>0</v>
      </c>
      <c r="E61" s="974">
        <v>107057</v>
      </c>
      <c r="F61" s="975">
        <v>324556</v>
      </c>
      <c r="G61" s="975">
        <v>397046</v>
      </c>
      <c r="H61" s="388">
        <f t="shared" si="3"/>
        <v>828659</v>
      </c>
    </row>
    <row r="62" spans="2:8" x14ac:dyDescent="0.3">
      <c r="B62" s="383" t="s">
        <v>12</v>
      </c>
      <c r="C62" s="383" t="s">
        <v>267</v>
      </c>
      <c r="D62" s="664">
        <v>0</v>
      </c>
      <c r="E62" s="665">
        <v>0</v>
      </c>
      <c r="F62" s="666">
        <v>0</v>
      </c>
      <c r="G62" s="796">
        <v>0</v>
      </c>
      <c r="H62" s="385">
        <f t="shared" si="3"/>
        <v>0</v>
      </c>
    </row>
    <row r="63" spans="2:8" x14ac:dyDescent="0.3">
      <c r="B63" s="383" t="s">
        <v>12</v>
      </c>
      <c r="C63" s="383" t="s">
        <v>268</v>
      </c>
      <c r="D63" s="664">
        <v>0</v>
      </c>
      <c r="E63" s="665">
        <v>0</v>
      </c>
      <c r="F63" s="666">
        <v>0</v>
      </c>
      <c r="G63" s="796">
        <v>272912</v>
      </c>
      <c r="H63" s="385">
        <f t="shared" si="3"/>
        <v>272912</v>
      </c>
    </row>
    <row r="64" spans="2:8" ht="15" thickBot="1" x14ac:dyDescent="0.35">
      <c r="B64" s="386" t="s">
        <v>12</v>
      </c>
      <c r="C64" s="387" t="s">
        <v>269</v>
      </c>
      <c r="D64" s="667">
        <f>SUM(D62:D63)</f>
        <v>0</v>
      </c>
      <c r="E64" s="974">
        <f>SUM(E62:E63)</f>
        <v>0</v>
      </c>
      <c r="F64" s="975">
        <f>SUM(F62:F63)</f>
        <v>0</v>
      </c>
      <c r="G64" s="976">
        <f>SUM(G62:G63)</f>
        <v>272912</v>
      </c>
      <c r="H64" s="388">
        <f t="shared" si="3"/>
        <v>272912</v>
      </c>
    </row>
    <row r="65" spans="2:9" x14ac:dyDescent="0.3">
      <c r="B65" s="383" t="s">
        <v>270</v>
      </c>
      <c r="C65" s="383" t="s">
        <v>267</v>
      </c>
      <c r="D65" s="664">
        <v>0</v>
      </c>
      <c r="E65" s="665">
        <v>0</v>
      </c>
      <c r="F65" s="666">
        <v>0</v>
      </c>
      <c r="G65" s="796">
        <v>0</v>
      </c>
      <c r="H65" s="385">
        <f t="shared" si="3"/>
        <v>0</v>
      </c>
    </row>
    <row r="66" spans="2:9" x14ac:dyDescent="0.3">
      <c r="B66" s="383" t="s">
        <v>270</v>
      </c>
      <c r="C66" s="383" t="s">
        <v>268</v>
      </c>
      <c r="D66" s="664">
        <v>0</v>
      </c>
      <c r="E66" s="665">
        <v>0</v>
      </c>
      <c r="F66" s="666">
        <v>0</v>
      </c>
      <c r="G66" s="796">
        <v>0</v>
      </c>
      <c r="H66" s="385">
        <f t="shared" si="3"/>
        <v>0</v>
      </c>
    </row>
    <row r="67" spans="2:9" ht="15" thickBot="1" x14ac:dyDescent="0.35">
      <c r="B67" s="386" t="s">
        <v>270</v>
      </c>
      <c r="C67" s="387" t="s">
        <v>269</v>
      </c>
      <c r="D67" s="667">
        <f>SUM(D65:D66)</f>
        <v>0</v>
      </c>
      <c r="E67" s="974">
        <f>SUM(E65:E66)</f>
        <v>0</v>
      </c>
      <c r="F67" s="975">
        <f>SUM(F65:F66)</f>
        <v>0</v>
      </c>
      <c r="G67" s="976">
        <f>SUM(G65:G66)</f>
        <v>0</v>
      </c>
      <c r="H67" s="388">
        <f t="shared" si="3"/>
        <v>0</v>
      </c>
    </row>
    <row r="68" spans="2:9" x14ac:dyDescent="0.3">
      <c r="B68" s="383" t="s">
        <v>271</v>
      </c>
      <c r="C68" s="383" t="s">
        <v>267</v>
      </c>
      <c r="D68" s="664">
        <v>0</v>
      </c>
      <c r="E68" s="665">
        <v>0</v>
      </c>
      <c r="F68" s="666">
        <v>0</v>
      </c>
      <c r="G68" s="796">
        <v>0</v>
      </c>
      <c r="H68" s="385">
        <f t="shared" si="3"/>
        <v>0</v>
      </c>
    </row>
    <row r="69" spans="2:9" x14ac:dyDescent="0.3">
      <c r="B69" s="383" t="s">
        <v>271</v>
      </c>
      <c r="C69" s="383" t="s">
        <v>268</v>
      </c>
      <c r="D69" s="664">
        <v>0</v>
      </c>
      <c r="E69" s="665">
        <v>0</v>
      </c>
      <c r="F69" s="666">
        <v>0</v>
      </c>
      <c r="G69" s="796">
        <v>0</v>
      </c>
      <c r="H69" s="385">
        <f t="shared" si="3"/>
        <v>0</v>
      </c>
    </row>
    <row r="70" spans="2:9" ht="15" thickBot="1" x14ac:dyDescent="0.35">
      <c r="B70" s="386" t="s">
        <v>271</v>
      </c>
      <c r="C70" s="387" t="s">
        <v>269</v>
      </c>
      <c r="D70" s="667">
        <f>SUM(D68:D69)</f>
        <v>0</v>
      </c>
      <c r="E70" s="974">
        <f>SUM(E68:E69)</f>
        <v>0</v>
      </c>
      <c r="F70" s="975">
        <f>SUM(F68:F69)</f>
        <v>0</v>
      </c>
      <c r="G70" s="976">
        <f>SUM(G68:G69)</f>
        <v>0</v>
      </c>
      <c r="H70" s="411">
        <f t="shared" si="3"/>
        <v>0</v>
      </c>
    </row>
    <row r="71" spans="2:9" x14ac:dyDescent="0.3">
      <c r="B71" s="383" t="s">
        <v>272</v>
      </c>
      <c r="C71" s="383" t="s">
        <v>267</v>
      </c>
      <c r="D71" s="664">
        <f>D68+D65+D62+D59+D56+D53+D50+D47</f>
        <v>0</v>
      </c>
      <c r="E71" s="665">
        <f>E68+E65+E62+E59+E56+E53+E50+E47</f>
        <v>75114.13</v>
      </c>
      <c r="F71" s="666">
        <f t="shared" ref="F71:H71" si="4">F68+F65+F62+F59+F56+F53+F50+F47</f>
        <v>362040.12</v>
      </c>
      <c r="G71" s="808">
        <f>G68+G65+G62+G59+G56+G53+G50+G47</f>
        <v>366328.5</v>
      </c>
      <c r="H71" s="410">
        <f t="shared" si="4"/>
        <v>803482.75</v>
      </c>
      <c r="I71" s="823"/>
    </row>
    <row r="72" spans="2:9" x14ac:dyDescent="0.3">
      <c r="B72" s="383" t="s">
        <v>272</v>
      </c>
      <c r="C72" s="383" t="s">
        <v>268</v>
      </c>
      <c r="D72" s="664">
        <f>D69+D66+D63+D60+D57+D54+D51+D48</f>
        <v>0</v>
      </c>
      <c r="E72" s="665">
        <f>E69+E66+E63+E60+E57+E54+E51+E48</f>
        <v>280124.3</v>
      </c>
      <c r="F72" s="666">
        <f t="shared" ref="F72:H72" si="5">F69+F66+F63+F60+F57+F54+F51+F48</f>
        <v>2587774.29</v>
      </c>
      <c r="G72" s="808">
        <f>G69+G66+G63+G60+G57+G54+G51+G48</f>
        <v>1282615.8</v>
      </c>
      <c r="H72" s="399">
        <f t="shared" si="5"/>
        <v>4150514.39</v>
      </c>
      <c r="I72" s="823"/>
    </row>
    <row r="73" spans="2:9" ht="15" thickBot="1" x14ac:dyDescent="0.35">
      <c r="B73" s="386" t="s">
        <v>272</v>
      </c>
      <c r="C73" s="387" t="s">
        <v>269</v>
      </c>
      <c r="D73" s="667">
        <f>SUM(D71:D72)</f>
        <v>0</v>
      </c>
      <c r="E73" s="974">
        <f>SUM(E71:E72)</f>
        <v>355238.43</v>
      </c>
      <c r="F73" s="975">
        <f t="shared" ref="F73:H73" si="6">SUM(F71:F72)</f>
        <v>2949814.41</v>
      </c>
      <c r="G73" s="809">
        <f>SUM(G71:G72)</f>
        <v>1648944.3</v>
      </c>
      <c r="H73" s="397">
        <f t="shared" si="6"/>
        <v>4953997.1400000006</v>
      </c>
      <c r="I73" s="823"/>
    </row>
    <row r="74" spans="2:9" ht="15" thickBot="1" x14ac:dyDescent="0.35">
      <c r="D74" s="69"/>
      <c r="E74" s="69"/>
      <c r="F74" s="69"/>
      <c r="G74" s="69"/>
    </row>
    <row r="75" spans="2:9" ht="15" thickBot="1" x14ac:dyDescent="0.35">
      <c r="D75" s="978" t="s">
        <v>273</v>
      </c>
      <c r="E75" s="979"/>
      <c r="F75" s="979"/>
      <c r="G75" s="980"/>
    </row>
    <row r="76" spans="2:9" ht="15" thickBot="1" x14ac:dyDescent="0.35">
      <c r="D76" s="981">
        <v>2018</v>
      </c>
      <c r="E76" s="982">
        <v>2019</v>
      </c>
      <c r="F76" s="983">
        <v>2020</v>
      </c>
      <c r="G76" s="984">
        <v>2021</v>
      </c>
      <c r="H76" s="379" t="s">
        <v>265</v>
      </c>
    </row>
    <row r="77" spans="2:9" ht="15" thickBot="1" x14ac:dyDescent="0.35">
      <c r="B77" s="110" t="s">
        <v>230</v>
      </c>
      <c r="C77" s="392" t="s">
        <v>266</v>
      </c>
      <c r="D77" s="985" t="s">
        <v>240</v>
      </c>
      <c r="E77" s="986" t="s">
        <v>240</v>
      </c>
      <c r="F77" s="987" t="s">
        <v>240</v>
      </c>
      <c r="G77" s="988" t="s">
        <v>240</v>
      </c>
      <c r="H77" s="393" t="s">
        <v>240</v>
      </c>
    </row>
    <row r="78" spans="2:9" x14ac:dyDescent="0.3">
      <c r="B78" s="383" t="s">
        <v>7</v>
      </c>
      <c r="C78" s="394" t="s">
        <v>274</v>
      </c>
      <c r="D78" s="664">
        <v>0</v>
      </c>
      <c r="E78" s="665">
        <v>0</v>
      </c>
      <c r="F78" s="989">
        <v>0</v>
      </c>
      <c r="G78" s="807">
        <v>0</v>
      </c>
      <c r="H78" s="385">
        <f t="shared" ref="H78:H102" si="7">SUM(D78:G78)</f>
        <v>0</v>
      </c>
    </row>
    <row r="79" spans="2:9" x14ac:dyDescent="0.3">
      <c r="B79" s="383" t="s">
        <v>7</v>
      </c>
      <c r="C79" s="394" t="s">
        <v>275</v>
      </c>
      <c r="D79" s="664">
        <v>0</v>
      </c>
      <c r="E79" s="665">
        <v>0</v>
      </c>
      <c r="F79" s="989">
        <v>0</v>
      </c>
      <c r="G79" s="796">
        <v>0</v>
      </c>
      <c r="H79" s="385">
        <f t="shared" si="7"/>
        <v>0</v>
      </c>
    </row>
    <row r="80" spans="2:9" ht="15" thickBot="1" x14ac:dyDescent="0.35">
      <c r="B80" s="386" t="s">
        <v>7</v>
      </c>
      <c r="C80" s="395" t="s">
        <v>269</v>
      </c>
      <c r="D80" s="667">
        <f>SUM(D78:D79)</f>
        <v>0</v>
      </c>
      <c r="E80" s="974">
        <f>SUM(E78:E79)</f>
        <v>0</v>
      </c>
      <c r="F80" s="990">
        <f>SUM(F78:F79)</f>
        <v>0</v>
      </c>
      <c r="G80" s="976">
        <f>SUM(G78:G79)</f>
        <v>0</v>
      </c>
      <c r="H80" s="388">
        <f t="shared" si="7"/>
        <v>0</v>
      </c>
    </row>
    <row r="81" spans="2:8" x14ac:dyDescent="0.3">
      <c r="B81" s="383" t="s">
        <v>8</v>
      </c>
      <c r="C81" s="394" t="s">
        <v>274</v>
      </c>
      <c r="D81" s="664">
        <v>0</v>
      </c>
      <c r="E81" s="665">
        <v>0</v>
      </c>
      <c r="F81" s="989">
        <v>0</v>
      </c>
      <c r="G81" s="796">
        <v>0</v>
      </c>
      <c r="H81" s="385">
        <f t="shared" si="7"/>
        <v>0</v>
      </c>
    </row>
    <row r="82" spans="2:8" x14ac:dyDescent="0.3">
      <c r="B82" s="383" t="s">
        <v>8</v>
      </c>
      <c r="C82" s="394" t="s">
        <v>275</v>
      </c>
      <c r="D82" s="664">
        <v>0</v>
      </c>
      <c r="E82" s="665">
        <v>0</v>
      </c>
      <c r="F82" s="989">
        <v>0</v>
      </c>
      <c r="G82" s="796">
        <v>0</v>
      </c>
      <c r="H82" s="385">
        <f t="shared" si="7"/>
        <v>0</v>
      </c>
    </row>
    <row r="83" spans="2:8" ht="15" thickBot="1" x14ac:dyDescent="0.35">
      <c r="B83" s="386" t="s">
        <v>8</v>
      </c>
      <c r="C83" s="395" t="s">
        <v>269</v>
      </c>
      <c r="D83" s="667">
        <f>SUM(D81:D82)</f>
        <v>0</v>
      </c>
      <c r="E83" s="974">
        <f>SUM(E81:E82)</f>
        <v>0</v>
      </c>
      <c r="F83" s="990">
        <f>SUM(F81:F82)</f>
        <v>0</v>
      </c>
      <c r="G83" s="976">
        <f>SUM(G81:G82)</f>
        <v>0</v>
      </c>
      <c r="H83" s="388">
        <f t="shared" si="7"/>
        <v>0</v>
      </c>
    </row>
    <row r="84" spans="2:8" x14ac:dyDescent="0.3">
      <c r="B84" s="383" t="s">
        <v>9</v>
      </c>
      <c r="C84" s="394" t="s">
        <v>274</v>
      </c>
      <c r="D84" s="664">
        <v>0</v>
      </c>
      <c r="E84" s="665">
        <v>0</v>
      </c>
      <c r="F84" s="989">
        <v>0</v>
      </c>
      <c r="G84" s="796">
        <v>0</v>
      </c>
      <c r="H84" s="385">
        <f t="shared" si="7"/>
        <v>0</v>
      </c>
    </row>
    <row r="85" spans="2:8" x14ac:dyDescent="0.3">
      <c r="B85" s="383" t="s">
        <v>9</v>
      </c>
      <c r="C85" s="394" t="s">
        <v>275</v>
      </c>
      <c r="D85" s="664">
        <v>0</v>
      </c>
      <c r="E85" s="665">
        <v>0</v>
      </c>
      <c r="F85" s="666">
        <v>9051</v>
      </c>
      <c r="G85" s="796">
        <v>4730</v>
      </c>
      <c r="H85" s="385">
        <f t="shared" si="7"/>
        <v>13781</v>
      </c>
    </row>
    <row r="86" spans="2:8" ht="15" thickBot="1" x14ac:dyDescent="0.35">
      <c r="B86" s="386" t="s">
        <v>9</v>
      </c>
      <c r="C86" s="395" t="s">
        <v>269</v>
      </c>
      <c r="D86" s="667">
        <f>SUM(D84:D85)</f>
        <v>0</v>
      </c>
      <c r="E86" s="974">
        <f>SUM(E84:E85)</f>
        <v>0</v>
      </c>
      <c r="F86" s="990">
        <f>SUM(F84:F85)</f>
        <v>9051</v>
      </c>
      <c r="G86" s="976">
        <f>SUM(G84:G85)</f>
        <v>4730</v>
      </c>
      <c r="H86" s="388">
        <f t="shared" si="7"/>
        <v>13781</v>
      </c>
    </row>
    <row r="87" spans="2:8" x14ac:dyDescent="0.3">
      <c r="B87" s="383" t="s">
        <v>10</v>
      </c>
      <c r="C87" s="394" t="s">
        <v>274</v>
      </c>
      <c r="D87" s="664">
        <v>0</v>
      </c>
      <c r="E87" s="665">
        <v>0</v>
      </c>
      <c r="F87" s="989">
        <v>0</v>
      </c>
      <c r="G87" s="796">
        <v>0</v>
      </c>
      <c r="H87" s="385">
        <f t="shared" si="7"/>
        <v>0</v>
      </c>
    </row>
    <row r="88" spans="2:8" x14ac:dyDescent="0.3">
      <c r="B88" s="383" t="s">
        <v>10</v>
      </c>
      <c r="C88" s="394" t="s">
        <v>275</v>
      </c>
      <c r="D88" s="664">
        <v>0</v>
      </c>
      <c r="E88" s="665">
        <v>0</v>
      </c>
      <c r="F88" s="989">
        <v>0</v>
      </c>
      <c r="G88" s="796">
        <v>0</v>
      </c>
      <c r="H88" s="385">
        <f t="shared" si="7"/>
        <v>0</v>
      </c>
    </row>
    <row r="89" spans="2:8" ht="15" thickBot="1" x14ac:dyDescent="0.35">
      <c r="B89" s="386" t="s">
        <v>10</v>
      </c>
      <c r="C89" s="395" t="s">
        <v>269</v>
      </c>
      <c r="D89" s="667">
        <f>SUM(D87:D88)</f>
        <v>0</v>
      </c>
      <c r="E89" s="974">
        <f>SUM(E87:E88)</f>
        <v>0</v>
      </c>
      <c r="F89" s="990">
        <f>SUM(F87:F88)</f>
        <v>0</v>
      </c>
      <c r="G89" s="976">
        <f>SUM(G87:G88)</f>
        <v>0</v>
      </c>
      <c r="H89" s="388">
        <f t="shared" si="7"/>
        <v>0</v>
      </c>
    </row>
    <row r="90" spans="2:8" x14ac:dyDescent="0.3">
      <c r="B90" s="383" t="s">
        <v>11</v>
      </c>
      <c r="C90" s="394" t="s">
        <v>274</v>
      </c>
      <c r="D90" s="664">
        <v>0</v>
      </c>
      <c r="E90" s="665">
        <v>0</v>
      </c>
      <c r="F90" s="989">
        <v>0</v>
      </c>
      <c r="G90" s="796">
        <v>0</v>
      </c>
      <c r="H90" s="385">
        <f t="shared" si="7"/>
        <v>0</v>
      </c>
    </row>
    <row r="91" spans="2:8" x14ac:dyDescent="0.3">
      <c r="B91" s="383" t="s">
        <v>11</v>
      </c>
      <c r="C91" s="394" t="s">
        <v>275</v>
      </c>
      <c r="D91" s="664">
        <v>0</v>
      </c>
      <c r="E91" s="665">
        <v>0</v>
      </c>
      <c r="F91" s="989">
        <v>0</v>
      </c>
      <c r="G91" s="796">
        <v>26199</v>
      </c>
      <c r="H91" s="385">
        <f t="shared" si="7"/>
        <v>26199</v>
      </c>
    </row>
    <row r="92" spans="2:8" ht="15" thickBot="1" x14ac:dyDescent="0.35">
      <c r="B92" s="386" t="s">
        <v>11</v>
      </c>
      <c r="C92" s="395" t="s">
        <v>269</v>
      </c>
      <c r="D92" s="667">
        <f>SUM(D90:D91)</f>
        <v>0</v>
      </c>
      <c r="E92" s="974">
        <f>SUM(E90:E91)</f>
        <v>0</v>
      </c>
      <c r="F92" s="990">
        <f>SUM(F90:F91)</f>
        <v>0</v>
      </c>
      <c r="G92" s="976">
        <f>SUM(G90:G91)</f>
        <v>26199</v>
      </c>
      <c r="H92" s="388">
        <f t="shared" si="7"/>
        <v>26199</v>
      </c>
    </row>
    <row r="93" spans="2:8" x14ac:dyDescent="0.3">
      <c r="B93" s="383" t="s">
        <v>12</v>
      </c>
      <c r="C93" s="394" t="s">
        <v>274</v>
      </c>
      <c r="D93" s="664">
        <v>0</v>
      </c>
      <c r="E93" s="665">
        <v>0</v>
      </c>
      <c r="F93" s="989">
        <v>0</v>
      </c>
      <c r="G93" s="796">
        <v>0</v>
      </c>
      <c r="H93" s="385">
        <f t="shared" si="7"/>
        <v>0</v>
      </c>
    </row>
    <row r="94" spans="2:8" x14ac:dyDescent="0.3">
      <c r="B94" s="383" t="s">
        <v>12</v>
      </c>
      <c r="C94" s="394" t="s">
        <v>275</v>
      </c>
      <c r="D94" s="664">
        <v>0</v>
      </c>
      <c r="E94" s="665">
        <v>0</v>
      </c>
      <c r="F94" s="989">
        <v>0</v>
      </c>
      <c r="G94" s="796">
        <v>0</v>
      </c>
      <c r="H94" s="385">
        <f t="shared" si="7"/>
        <v>0</v>
      </c>
    </row>
    <row r="95" spans="2:8" ht="15" thickBot="1" x14ac:dyDescent="0.35">
      <c r="B95" s="386" t="s">
        <v>12</v>
      </c>
      <c r="C95" s="395" t="s">
        <v>269</v>
      </c>
      <c r="D95" s="667">
        <f>SUM(D93:D94)</f>
        <v>0</v>
      </c>
      <c r="E95" s="974">
        <f>SUM(E93:E94)</f>
        <v>0</v>
      </c>
      <c r="F95" s="990">
        <f>SUM(F93:F94)</f>
        <v>0</v>
      </c>
      <c r="G95" s="976">
        <f>SUM(G93:G94)</f>
        <v>0</v>
      </c>
      <c r="H95" s="388">
        <f t="shared" si="7"/>
        <v>0</v>
      </c>
    </row>
    <row r="96" spans="2:8" x14ac:dyDescent="0.3">
      <c r="B96" s="383" t="s">
        <v>270</v>
      </c>
      <c r="C96" s="394" t="s">
        <v>274</v>
      </c>
      <c r="D96" s="664">
        <v>0</v>
      </c>
      <c r="E96" s="665">
        <v>0</v>
      </c>
      <c r="F96" s="989">
        <v>0</v>
      </c>
      <c r="G96" s="796">
        <v>0</v>
      </c>
      <c r="H96" s="385">
        <f t="shared" si="7"/>
        <v>0</v>
      </c>
    </row>
    <row r="97" spans="2:9" x14ac:dyDescent="0.3">
      <c r="B97" s="383" t="s">
        <v>270</v>
      </c>
      <c r="C97" s="394" t="s">
        <v>275</v>
      </c>
      <c r="D97" s="664">
        <v>0</v>
      </c>
      <c r="E97" s="665">
        <v>0</v>
      </c>
      <c r="F97" s="989">
        <v>0</v>
      </c>
      <c r="G97" s="796">
        <v>0</v>
      </c>
      <c r="H97" s="385">
        <f t="shared" si="7"/>
        <v>0</v>
      </c>
    </row>
    <row r="98" spans="2:9" ht="15" thickBot="1" x14ac:dyDescent="0.35">
      <c r="B98" s="386" t="s">
        <v>270</v>
      </c>
      <c r="C98" s="395" t="s">
        <v>269</v>
      </c>
      <c r="D98" s="667">
        <f>SUM(D96:D97)</f>
        <v>0</v>
      </c>
      <c r="E98" s="974">
        <f>SUM(E96:E97)</f>
        <v>0</v>
      </c>
      <c r="F98" s="990">
        <f>SUM(F96:F97)</f>
        <v>0</v>
      </c>
      <c r="G98" s="976">
        <f>SUM(G96:G97)</f>
        <v>0</v>
      </c>
      <c r="H98" s="388">
        <f t="shared" si="7"/>
        <v>0</v>
      </c>
    </row>
    <row r="99" spans="2:9" x14ac:dyDescent="0.3">
      <c r="B99" s="383" t="s">
        <v>271</v>
      </c>
      <c r="C99" s="394" t="s">
        <v>274</v>
      </c>
      <c r="D99" s="664">
        <v>0</v>
      </c>
      <c r="E99" s="665">
        <v>0</v>
      </c>
      <c r="F99" s="989">
        <v>0</v>
      </c>
      <c r="G99" s="796">
        <v>0</v>
      </c>
      <c r="H99" s="385">
        <f t="shared" si="7"/>
        <v>0</v>
      </c>
    </row>
    <row r="100" spans="2:9" x14ac:dyDescent="0.3">
      <c r="B100" s="383" t="s">
        <v>271</v>
      </c>
      <c r="C100" s="394" t="s">
        <v>275</v>
      </c>
      <c r="D100" s="664">
        <v>0</v>
      </c>
      <c r="E100" s="665">
        <v>0</v>
      </c>
      <c r="F100" s="989">
        <v>0</v>
      </c>
      <c r="G100" s="796">
        <v>0</v>
      </c>
      <c r="H100" s="385">
        <f t="shared" si="7"/>
        <v>0</v>
      </c>
    </row>
    <row r="101" spans="2:9" ht="15" thickBot="1" x14ac:dyDescent="0.35">
      <c r="B101" s="386" t="s">
        <v>271</v>
      </c>
      <c r="C101" s="395" t="s">
        <v>269</v>
      </c>
      <c r="D101" s="667">
        <f>SUM(D99:D100)</f>
        <v>0</v>
      </c>
      <c r="E101" s="974">
        <f>SUM(E99:E100)</f>
        <v>0</v>
      </c>
      <c r="F101" s="990">
        <f>SUM(F99:F100)</f>
        <v>0</v>
      </c>
      <c r="G101" s="976">
        <f>SUM(G99:G100)</f>
        <v>0</v>
      </c>
      <c r="H101" s="411">
        <f t="shared" si="7"/>
        <v>0</v>
      </c>
    </row>
    <row r="102" spans="2:9" x14ac:dyDescent="0.3">
      <c r="B102" s="404" t="s">
        <v>277</v>
      </c>
      <c r="C102" s="394" t="s">
        <v>274</v>
      </c>
      <c r="D102" s="991">
        <v>0</v>
      </c>
      <c r="E102" s="992">
        <v>0</v>
      </c>
      <c r="F102" s="993">
        <v>0</v>
      </c>
      <c r="G102" s="992">
        <v>0</v>
      </c>
      <c r="H102" s="668">
        <f t="shared" si="7"/>
        <v>0</v>
      </c>
    </row>
    <row r="103" spans="2:9" x14ac:dyDescent="0.3">
      <c r="B103" s="404" t="s">
        <v>277</v>
      </c>
      <c r="C103" s="394" t="s">
        <v>275</v>
      </c>
      <c r="D103" s="664">
        <v>0</v>
      </c>
      <c r="E103" s="665">
        <v>10625</v>
      </c>
      <c r="F103" s="665">
        <v>12307</v>
      </c>
      <c r="G103" s="796">
        <v>19582</v>
      </c>
      <c r="H103" s="668">
        <f>SUM(D103:G103)</f>
        <v>42514</v>
      </c>
    </row>
    <row r="104" spans="2:9" ht="15" thickBot="1" x14ac:dyDescent="0.35">
      <c r="B104" s="386" t="s">
        <v>277</v>
      </c>
      <c r="C104" s="395" t="s">
        <v>269</v>
      </c>
      <c r="D104" s="667">
        <f>SUM(D102:D103)</f>
        <v>0</v>
      </c>
      <c r="E104" s="974">
        <f>SUM(E102:E103)</f>
        <v>10625</v>
      </c>
      <c r="F104" s="990">
        <f>SUM(F102:F103)</f>
        <v>12307</v>
      </c>
      <c r="G104" s="976">
        <f>SUM(G102:G103)</f>
        <v>19582</v>
      </c>
      <c r="H104" s="388">
        <f t="shared" ref="H104" si="8">SUM(H102:H103)</f>
        <v>42514</v>
      </c>
    </row>
    <row r="105" spans="2:9" x14ac:dyDescent="0.3">
      <c r="B105" s="383" t="s">
        <v>272</v>
      </c>
      <c r="C105" s="394" t="s">
        <v>274</v>
      </c>
      <c r="D105" s="664">
        <f t="shared" ref="D105:D106" si="9">SUM(D78,D81,D84,D87,D90,D93,D96,D99)</f>
        <v>0</v>
      </c>
      <c r="E105" s="808">
        <f>E102+E99+E96+E93+E90+E87+E84+E81+E78</f>
        <v>0</v>
      </c>
      <c r="F105" s="808">
        <f t="shared" ref="F105:H105" si="10">F102+F99+F96+F93+F90+F87+F84+F81+F78</f>
        <v>0</v>
      </c>
      <c r="G105" s="808">
        <f t="shared" si="10"/>
        <v>0</v>
      </c>
      <c r="H105" s="410">
        <f t="shared" si="10"/>
        <v>0</v>
      </c>
    </row>
    <row r="106" spans="2:9" x14ac:dyDescent="0.3">
      <c r="B106" s="383" t="s">
        <v>272</v>
      </c>
      <c r="C106" s="394" t="s">
        <v>275</v>
      </c>
      <c r="D106" s="664">
        <f t="shared" si="9"/>
        <v>0</v>
      </c>
      <c r="E106" s="808">
        <f>E103+E100+E97+E94+E91+E88+E85+E82+E79</f>
        <v>10625</v>
      </c>
      <c r="F106" s="808">
        <f t="shared" ref="F106:H106" si="11">F103+F100+F97+F94+F91+F88+F85+F82+F79</f>
        <v>21358</v>
      </c>
      <c r="G106" s="808">
        <f t="shared" si="11"/>
        <v>50511</v>
      </c>
      <c r="H106" s="399">
        <f t="shared" si="11"/>
        <v>82494</v>
      </c>
    </row>
    <row r="107" spans="2:9" ht="15" thickBot="1" x14ac:dyDescent="0.35">
      <c r="B107" s="386" t="s">
        <v>272</v>
      </c>
      <c r="C107" s="395" t="s">
        <v>269</v>
      </c>
      <c r="D107" s="667">
        <f>SUM(D105:D106)</f>
        <v>0</v>
      </c>
      <c r="E107" s="809">
        <f>SUM(E105:E106)</f>
        <v>10625</v>
      </c>
      <c r="F107" s="809">
        <f t="shared" ref="F107:H107" si="12">SUM(F105:F106)</f>
        <v>21358</v>
      </c>
      <c r="G107" s="809">
        <f t="shared" si="12"/>
        <v>50511</v>
      </c>
      <c r="H107" s="397">
        <f t="shared" si="12"/>
        <v>82494</v>
      </c>
    </row>
    <row r="108" spans="2:9" ht="15" thickBot="1" x14ac:dyDescent="0.35">
      <c r="D108" s="69"/>
      <c r="E108" s="69"/>
      <c r="F108" s="69"/>
      <c r="G108" s="69"/>
    </row>
    <row r="109" spans="2:9" ht="15" thickBot="1" x14ac:dyDescent="0.35">
      <c r="D109" s="921" t="s">
        <v>276</v>
      </c>
      <c r="E109" s="922"/>
      <c r="F109" s="922"/>
      <c r="G109" s="938"/>
    </row>
    <row r="110" spans="2:9" ht="15" thickBot="1" x14ac:dyDescent="0.35">
      <c r="D110" s="377">
        <v>2018</v>
      </c>
      <c r="E110" s="378">
        <v>2019</v>
      </c>
      <c r="F110" s="412">
        <v>2020</v>
      </c>
      <c r="G110" s="379">
        <v>2021</v>
      </c>
      <c r="H110" s="379" t="s">
        <v>265</v>
      </c>
    </row>
    <row r="111" spans="2:9" ht="15" thickBot="1" x14ac:dyDescent="0.35">
      <c r="C111" s="110" t="s">
        <v>230</v>
      </c>
      <c r="D111" s="380" t="s">
        <v>240</v>
      </c>
      <c r="E111" s="381" t="s">
        <v>240</v>
      </c>
      <c r="F111" s="413" t="s">
        <v>240</v>
      </c>
      <c r="G111" s="382" t="s">
        <v>240</v>
      </c>
      <c r="H111" s="403" t="s">
        <v>240</v>
      </c>
      <c r="I111" s="404"/>
    </row>
    <row r="112" spans="2:9" x14ac:dyDescent="0.3">
      <c r="C112" s="404" t="s">
        <v>7</v>
      </c>
      <c r="D112" s="418">
        <f>SUM(D49,D80)</f>
        <v>0</v>
      </c>
      <c r="E112" s="422">
        <f>SUM(E49,E80)</f>
        <v>237812.43</v>
      </c>
      <c r="F112" s="398">
        <f t="shared" ref="F112" si="13">SUM(F49,F80)</f>
        <v>665338.95000000007</v>
      </c>
      <c r="G112" s="396">
        <f>SUM(G49,G80)</f>
        <v>86834.57</v>
      </c>
      <c r="H112" s="415">
        <f>SUM(D112:G112)</f>
        <v>989985.95000000019</v>
      </c>
    </row>
    <row r="113" spans="3:8" x14ac:dyDescent="0.3">
      <c r="C113" s="404" t="s">
        <v>8</v>
      </c>
      <c r="D113" s="419">
        <f>SUM(D52,D83)</f>
        <v>0</v>
      </c>
      <c r="E113" s="423">
        <f t="shared" ref="E113:G113" si="14">SUM(E52,E83)</f>
        <v>0</v>
      </c>
      <c r="F113" s="384">
        <f t="shared" si="14"/>
        <v>0</v>
      </c>
      <c r="G113" s="396">
        <f t="shared" si="14"/>
        <v>0</v>
      </c>
      <c r="H113" s="416">
        <f t="shared" ref="H113:H119" si="15">SUM(D113:G113)</f>
        <v>0</v>
      </c>
    </row>
    <row r="114" spans="3:8" x14ac:dyDescent="0.3">
      <c r="C114" s="404" t="s">
        <v>9</v>
      </c>
      <c r="D114" s="419">
        <f>SUM(D55,D86)</f>
        <v>0</v>
      </c>
      <c r="E114" s="423">
        <f t="shared" ref="E114:F114" si="16">SUM(E55,E86)</f>
        <v>10369</v>
      </c>
      <c r="F114" s="384">
        <f t="shared" si="16"/>
        <v>1796246.46</v>
      </c>
      <c r="G114" s="396">
        <f>SUM(G55,G86)</f>
        <v>735028.73</v>
      </c>
      <c r="H114" s="416">
        <f t="shared" si="15"/>
        <v>2541644.19</v>
      </c>
    </row>
    <row r="115" spans="3:8" ht="28.8" x14ac:dyDescent="0.3">
      <c r="C115" s="414" t="s">
        <v>10</v>
      </c>
      <c r="D115" s="419">
        <f>SUM(D58,D89)</f>
        <v>0</v>
      </c>
      <c r="E115" s="423">
        <f t="shared" ref="E115:F115" si="17">SUM(E58,E89)</f>
        <v>0</v>
      </c>
      <c r="F115" s="384">
        <f t="shared" si="17"/>
        <v>172724</v>
      </c>
      <c r="G115" s="396">
        <f>SUM(G58,G89)</f>
        <v>161853</v>
      </c>
      <c r="H115" s="416">
        <f t="shared" si="15"/>
        <v>334577</v>
      </c>
    </row>
    <row r="116" spans="3:8" x14ac:dyDescent="0.3">
      <c r="C116" s="404" t="s">
        <v>11</v>
      </c>
      <c r="D116" s="419">
        <f>SUM(D61,D92)</f>
        <v>0</v>
      </c>
      <c r="E116" s="423">
        <f t="shared" ref="E116:G116" si="18">SUM(E61,E92)</f>
        <v>107057</v>
      </c>
      <c r="F116" s="384">
        <f t="shared" si="18"/>
        <v>324556</v>
      </c>
      <c r="G116" s="396">
        <f t="shared" si="18"/>
        <v>423245</v>
      </c>
      <c r="H116" s="416">
        <f t="shared" si="15"/>
        <v>854858</v>
      </c>
    </row>
    <row r="117" spans="3:8" x14ac:dyDescent="0.3">
      <c r="C117" s="404" t="s">
        <v>270</v>
      </c>
      <c r="D117" s="419">
        <f>SUM(D67,D98)</f>
        <v>0</v>
      </c>
      <c r="E117" s="423">
        <f t="shared" ref="E117:G117" si="19">SUM(E67,E98)</f>
        <v>0</v>
      </c>
      <c r="F117" s="384">
        <f t="shared" si="19"/>
        <v>0</v>
      </c>
      <c r="G117" s="396">
        <f t="shared" si="19"/>
        <v>0</v>
      </c>
      <c r="H117" s="416">
        <f t="shared" si="15"/>
        <v>0</v>
      </c>
    </row>
    <row r="118" spans="3:8" x14ac:dyDescent="0.3">
      <c r="C118" s="404" t="s">
        <v>12</v>
      </c>
      <c r="D118" s="419">
        <f>SUM(D64,D95)</f>
        <v>0</v>
      </c>
      <c r="E118" s="423">
        <f t="shared" ref="E118:G118" si="20">SUM(E64,E95)</f>
        <v>0</v>
      </c>
      <c r="F118" s="384">
        <f t="shared" si="20"/>
        <v>0</v>
      </c>
      <c r="G118" s="396">
        <f t="shared" si="20"/>
        <v>272912</v>
      </c>
      <c r="H118" s="416">
        <f t="shared" si="15"/>
        <v>272912</v>
      </c>
    </row>
    <row r="119" spans="3:8" x14ac:dyDescent="0.3">
      <c r="C119" s="404" t="s">
        <v>271</v>
      </c>
      <c r="D119" s="419">
        <f>SUM(D70,D101)</f>
        <v>0</v>
      </c>
      <c r="E119" s="423">
        <f t="shared" ref="E119:G119" si="21">SUM(E70,E101)</f>
        <v>0</v>
      </c>
      <c r="F119" s="384">
        <f t="shared" si="21"/>
        <v>0</v>
      </c>
      <c r="G119" s="396">
        <f t="shared" si="21"/>
        <v>0</v>
      </c>
      <c r="H119" s="416">
        <f t="shared" si="15"/>
        <v>0</v>
      </c>
    </row>
    <row r="120" spans="3:8" ht="15" thickBot="1" x14ac:dyDescent="0.35">
      <c r="C120" s="404" t="s">
        <v>277</v>
      </c>
      <c r="D120" s="420">
        <f t="shared" ref="D120" si="22">SUM(D71)</f>
        <v>0</v>
      </c>
      <c r="E120" s="424">
        <f>E104</f>
        <v>10625</v>
      </c>
      <c r="F120" s="407">
        <f t="shared" ref="F120:G120" si="23">F104</f>
        <v>12307</v>
      </c>
      <c r="G120" s="407">
        <f t="shared" si="23"/>
        <v>19582</v>
      </c>
      <c r="H120" s="409">
        <f>SUM(D120:G120)</f>
        <v>42514</v>
      </c>
    </row>
    <row r="121" spans="3:8" ht="15" thickBot="1" x14ac:dyDescent="0.35">
      <c r="C121" s="387" t="s">
        <v>272</v>
      </c>
      <c r="D121" s="421">
        <f>SUM(D112:D120)</f>
        <v>0</v>
      </c>
      <c r="E121" s="417">
        <f>SUM(E112:E120)</f>
        <v>365863.43</v>
      </c>
      <c r="F121" s="405">
        <f>SUM(F112:F120)</f>
        <v>2971172.41</v>
      </c>
      <c r="G121" s="406">
        <f>SUM(G112:G120)</f>
        <v>1699455.3</v>
      </c>
      <c r="H121" s="408">
        <f>SUM(D121:G121)</f>
        <v>5036491.1400000006</v>
      </c>
    </row>
    <row r="124" spans="3:8" x14ac:dyDescent="0.3">
      <c r="G124" s="823"/>
    </row>
  </sheetData>
  <mergeCells count="7">
    <mergeCell ref="D109:G109"/>
    <mergeCell ref="D44:G44"/>
    <mergeCell ref="G7:I7"/>
    <mergeCell ref="J7:L7"/>
    <mergeCell ref="D6:L6"/>
    <mergeCell ref="D7:F7"/>
    <mergeCell ref="D75:G75"/>
  </mergeCells>
  <printOptions gridLines="1"/>
  <pageMargins left="0.7" right="0.7" top="0.75" bottom="0.75" header="0.3" footer="0.3"/>
  <pageSetup scale="21" orientation="landscape" r:id="rId1"/>
  <ignoredErrors>
    <ignoredError sqref="D64:G64" formulaRange="1"/>
  </ignoredErrors>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zoomScale="70" zoomScaleNormal="70" workbookViewId="0"/>
  </sheetViews>
  <sheetFormatPr defaultColWidth="9.109375" defaultRowHeight="14.4" x14ac:dyDescent="0.3"/>
  <cols>
    <col min="1" max="1" width="23.109375" style="112" customWidth="1"/>
    <col min="2" max="2" width="22.109375" style="3" bestFit="1" customWidth="1"/>
    <col min="3" max="8" width="25.88671875" style="3" customWidth="1"/>
    <col min="9" max="9" width="25.88671875" customWidth="1"/>
    <col min="10" max="10" width="17" bestFit="1" customWidth="1"/>
    <col min="11" max="11" width="21.5546875" bestFit="1" customWidth="1"/>
    <col min="12" max="12" width="15.5546875" bestFit="1" customWidth="1"/>
    <col min="13" max="13" width="11.88671875" bestFit="1" customWidth="1"/>
  </cols>
  <sheetData>
    <row r="1" spans="1:9" x14ac:dyDescent="0.3">
      <c r="A1" s="1" t="s">
        <v>278</v>
      </c>
      <c r="B1" s="1" t="s">
        <v>279</v>
      </c>
      <c r="C1" s="179"/>
      <c r="D1" s="234" t="s">
        <v>2</v>
      </c>
      <c r="E1" s="234" t="s">
        <v>422</v>
      </c>
      <c r="F1" s="113"/>
      <c r="G1" s="113"/>
      <c r="H1" s="113"/>
      <c r="I1" s="112"/>
    </row>
    <row r="2" spans="1:9" s="112" customFormat="1" x14ac:dyDescent="0.3">
      <c r="A2" s="1"/>
      <c r="B2" s="1"/>
      <c r="C2" s="179"/>
      <c r="D2" s="234" t="s">
        <v>4</v>
      </c>
      <c r="E2" s="250">
        <f>'1a. Incremental Deployment-2018'!E2</f>
        <v>2018</v>
      </c>
      <c r="G2" s="113"/>
      <c r="H2" s="113"/>
    </row>
    <row r="3" spans="1:9" x14ac:dyDescent="0.3">
      <c r="A3" s="1"/>
      <c r="B3" s="113"/>
      <c r="C3" s="2"/>
      <c r="D3" s="2"/>
      <c r="E3" s="112"/>
      <c r="F3" s="113"/>
      <c r="G3" s="113"/>
      <c r="H3" s="113"/>
      <c r="I3" s="112"/>
    </row>
    <row r="4" spans="1:9" ht="15.75" customHeight="1" x14ac:dyDescent="0.3">
      <c r="A4" s="103" t="s">
        <v>280</v>
      </c>
      <c r="B4" s="113"/>
      <c r="C4" s="113"/>
      <c r="D4" s="113"/>
      <c r="E4" s="113"/>
      <c r="F4" s="113"/>
      <c r="G4" s="113"/>
      <c r="H4" s="113"/>
      <c r="I4" s="26"/>
    </row>
    <row r="5" spans="1:9" ht="15" thickBot="1" x14ac:dyDescent="0.35">
      <c r="B5" s="113"/>
      <c r="C5" s="113"/>
      <c r="D5" s="113"/>
      <c r="E5" s="113"/>
      <c r="F5" s="113"/>
      <c r="G5" s="113"/>
      <c r="H5" s="113"/>
      <c r="I5" s="112"/>
    </row>
    <row r="6" spans="1:9" ht="31.8" thickBot="1" x14ac:dyDescent="0.35">
      <c r="A6" s="350" t="s">
        <v>2</v>
      </c>
      <c r="B6" s="50" t="s">
        <v>15</v>
      </c>
      <c r="C6" s="52" t="s">
        <v>281</v>
      </c>
      <c r="D6" s="52" t="s">
        <v>282</v>
      </c>
      <c r="E6" s="72" t="s">
        <v>16</v>
      </c>
      <c r="F6" s="51" t="s">
        <v>283</v>
      </c>
      <c r="G6" s="52" t="s">
        <v>284</v>
      </c>
      <c r="H6" s="52" t="s">
        <v>285</v>
      </c>
      <c r="I6" s="50" t="s">
        <v>286</v>
      </c>
    </row>
    <row r="7" spans="1:9" s="112" customFormat="1" ht="30" customHeight="1" x14ac:dyDescent="0.3">
      <c r="A7" s="351" t="str">
        <f>$E$1</f>
        <v>Unitil - FG&amp;E</v>
      </c>
      <c r="B7" s="344" t="s">
        <v>359</v>
      </c>
      <c r="C7" s="348" t="s">
        <v>358</v>
      </c>
      <c r="D7" s="348" t="s">
        <v>358</v>
      </c>
      <c r="E7" s="344" t="s">
        <v>360</v>
      </c>
      <c r="F7" s="285">
        <v>4</v>
      </c>
      <c r="G7" s="285">
        <v>3971</v>
      </c>
      <c r="H7" s="285">
        <v>43075735.042124294</v>
      </c>
      <c r="I7" s="285">
        <v>9000</v>
      </c>
    </row>
    <row r="8" spans="1:9" s="112" customFormat="1" ht="30" customHeight="1" x14ac:dyDescent="0.3">
      <c r="A8" s="352" t="str">
        <f t="shared" ref="A8:A18" si="0">$E$1</f>
        <v>Unitil - FG&amp;E</v>
      </c>
      <c r="B8" s="22" t="s">
        <v>366</v>
      </c>
      <c r="C8" s="21" t="s">
        <v>358</v>
      </c>
      <c r="D8" s="21" t="s">
        <v>358</v>
      </c>
      <c r="E8" s="22" t="s">
        <v>360</v>
      </c>
      <c r="F8" s="286">
        <v>3</v>
      </c>
      <c r="G8" s="286">
        <v>2826</v>
      </c>
      <c r="H8" s="286">
        <v>25798822.149274349</v>
      </c>
      <c r="I8" s="286">
        <v>5982</v>
      </c>
    </row>
    <row r="9" spans="1:9" s="112" customFormat="1" ht="30" customHeight="1" x14ac:dyDescent="0.3">
      <c r="A9" s="352" t="str">
        <f t="shared" si="0"/>
        <v>Unitil - FG&amp;E</v>
      </c>
      <c r="B9" s="22" t="s">
        <v>370</v>
      </c>
      <c r="C9" s="21" t="s">
        <v>358</v>
      </c>
      <c r="D9" s="21" t="s">
        <v>358</v>
      </c>
      <c r="E9" s="22" t="s">
        <v>370</v>
      </c>
      <c r="F9" s="286">
        <v>4</v>
      </c>
      <c r="G9" s="286">
        <v>2058</v>
      </c>
      <c r="H9" s="286">
        <v>45440565.393906459</v>
      </c>
      <c r="I9" s="286">
        <v>10270</v>
      </c>
    </row>
    <row r="10" spans="1:9" s="112" customFormat="1" ht="30" customHeight="1" x14ac:dyDescent="0.3">
      <c r="A10" s="352" t="str">
        <f t="shared" si="0"/>
        <v>Unitil - FG&amp;E</v>
      </c>
      <c r="B10" s="22" t="s">
        <v>376</v>
      </c>
      <c r="C10" s="21" t="s">
        <v>358</v>
      </c>
      <c r="D10" s="21" t="s">
        <v>358</v>
      </c>
      <c r="E10" s="22" t="s">
        <v>360</v>
      </c>
      <c r="F10" s="286">
        <v>2</v>
      </c>
      <c r="G10" s="286">
        <v>1125</v>
      </c>
      <c r="H10" s="286">
        <v>8625830.5436571501</v>
      </c>
      <c r="I10" s="286">
        <v>1944</v>
      </c>
    </row>
    <row r="11" spans="1:9" s="112" customFormat="1" ht="30" customHeight="1" x14ac:dyDescent="0.3">
      <c r="A11" s="352" t="str">
        <f t="shared" si="0"/>
        <v>Unitil - FG&amp;E</v>
      </c>
      <c r="B11" s="22" t="s">
        <v>378</v>
      </c>
      <c r="C11" s="21" t="s">
        <v>358</v>
      </c>
      <c r="D11" s="21" t="s">
        <v>358</v>
      </c>
      <c r="E11" s="22" t="s">
        <v>360</v>
      </c>
      <c r="F11" s="286">
        <v>1</v>
      </c>
      <c r="G11" s="286">
        <v>1</v>
      </c>
      <c r="H11" s="286">
        <v>205582.52385619859</v>
      </c>
      <c r="I11" s="286">
        <v>2983</v>
      </c>
    </row>
    <row r="12" spans="1:9" s="112" customFormat="1" ht="30" customHeight="1" x14ac:dyDescent="0.3">
      <c r="A12" s="352" t="str">
        <f t="shared" si="0"/>
        <v>Unitil - FG&amp;E</v>
      </c>
      <c r="B12" s="22" t="s">
        <v>379</v>
      </c>
      <c r="C12" s="21" t="s">
        <v>358</v>
      </c>
      <c r="D12" s="21" t="s">
        <v>358</v>
      </c>
      <c r="E12" s="22" t="s">
        <v>360</v>
      </c>
      <c r="F12" s="286">
        <v>9</v>
      </c>
      <c r="G12" s="286">
        <v>2567</v>
      </c>
      <c r="H12" s="286">
        <v>38858971.580314159</v>
      </c>
      <c r="I12" s="286">
        <v>9200</v>
      </c>
    </row>
    <row r="13" spans="1:9" s="112" customFormat="1" ht="30" customHeight="1" x14ac:dyDescent="0.3">
      <c r="A13" s="352" t="str">
        <f t="shared" si="0"/>
        <v>Unitil - FG&amp;E</v>
      </c>
      <c r="B13" s="22" t="s">
        <v>389</v>
      </c>
      <c r="C13" s="21" t="s">
        <v>358</v>
      </c>
      <c r="D13" s="21" t="s">
        <v>358</v>
      </c>
      <c r="E13" s="22" t="s">
        <v>360</v>
      </c>
      <c r="F13" s="286">
        <v>3</v>
      </c>
      <c r="G13" s="286">
        <v>1895</v>
      </c>
      <c r="H13" s="286">
        <v>16747737.192826986</v>
      </c>
      <c r="I13" s="286">
        <v>3600</v>
      </c>
    </row>
    <row r="14" spans="1:9" s="112" customFormat="1" ht="30" customHeight="1" x14ac:dyDescent="0.3">
      <c r="A14" s="352" t="str">
        <f t="shared" si="0"/>
        <v>Unitil - FG&amp;E</v>
      </c>
      <c r="B14" s="22" t="s">
        <v>393</v>
      </c>
      <c r="C14" s="21" t="s">
        <v>358</v>
      </c>
      <c r="D14" s="21" t="s">
        <v>358</v>
      </c>
      <c r="E14" s="22" t="s">
        <v>393</v>
      </c>
      <c r="F14" s="286">
        <v>2</v>
      </c>
      <c r="G14" s="286">
        <v>2965</v>
      </c>
      <c r="H14" s="286">
        <v>37284566.477051452</v>
      </c>
      <c r="I14" s="286">
        <v>8469</v>
      </c>
    </row>
    <row r="15" spans="1:9" s="112" customFormat="1" ht="30" customHeight="1" x14ac:dyDescent="0.3">
      <c r="A15" s="352" t="str">
        <f t="shared" si="0"/>
        <v>Unitil - FG&amp;E</v>
      </c>
      <c r="B15" s="22" t="s">
        <v>397</v>
      </c>
      <c r="C15" s="21" t="s">
        <v>358</v>
      </c>
      <c r="D15" s="21" t="s">
        <v>358</v>
      </c>
      <c r="E15" s="22" t="s">
        <v>393</v>
      </c>
      <c r="F15" s="286">
        <v>3</v>
      </c>
      <c r="G15" s="286">
        <v>3740</v>
      </c>
      <c r="H15" s="286">
        <v>38518246.985483304</v>
      </c>
      <c r="I15" s="286">
        <v>7951</v>
      </c>
    </row>
    <row r="16" spans="1:9" s="112" customFormat="1" ht="30" customHeight="1" x14ac:dyDescent="0.3">
      <c r="A16" s="352" t="str">
        <f t="shared" si="0"/>
        <v>Unitil - FG&amp;E</v>
      </c>
      <c r="B16" s="22" t="s">
        <v>402</v>
      </c>
      <c r="C16" s="21" t="s">
        <v>358</v>
      </c>
      <c r="D16" s="21" t="s">
        <v>358</v>
      </c>
      <c r="E16" s="22" t="s">
        <v>360</v>
      </c>
      <c r="F16" s="286">
        <v>1</v>
      </c>
      <c r="G16" s="286">
        <v>761</v>
      </c>
      <c r="H16" s="286">
        <v>12624663.869619265</v>
      </c>
      <c r="I16" s="286">
        <v>2935</v>
      </c>
    </row>
    <row r="17" spans="1:9" s="112" customFormat="1" ht="30" customHeight="1" x14ac:dyDescent="0.3">
      <c r="A17" s="352" t="str">
        <f t="shared" si="0"/>
        <v>Unitil - FG&amp;E</v>
      </c>
      <c r="B17" s="22" t="s">
        <v>405</v>
      </c>
      <c r="C17" s="21" t="s">
        <v>358</v>
      </c>
      <c r="D17" s="21" t="s">
        <v>358</v>
      </c>
      <c r="E17" s="22" t="s">
        <v>370</v>
      </c>
      <c r="F17" s="286">
        <v>2</v>
      </c>
      <c r="G17" s="286">
        <v>3264</v>
      </c>
      <c r="H17" s="286">
        <v>34063289.593923837</v>
      </c>
      <c r="I17" s="286">
        <v>7043</v>
      </c>
    </row>
    <row r="18" spans="1:9" s="112" customFormat="1" ht="30" customHeight="1" x14ac:dyDescent="0.3">
      <c r="A18" s="352" t="str">
        <f t="shared" si="0"/>
        <v>Unitil - FG&amp;E</v>
      </c>
      <c r="B18" s="22" t="s">
        <v>409</v>
      </c>
      <c r="C18" s="21" t="s">
        <v>358</v>
      </c>
      <c r="D18" s="21" t="s">
        <v>358</v>
      </c>
      <c r="E18" s="22" t="s">
        <v>360</v>
      </c>
      <c r="F18" s="286">
        <v>6</v>
      </c>
      <c r="G18" s="286">
        <v>3699</v>
      </c>
      <c r="H18" s="286">
        <v>70968510.054423451</v>
      </c>
      <c r="I18" s="286">
        <v>13400</v>
      </c>
    </row>
    <row r="19" spans="1:9" s="112" customFormat="1" ht="30" customHeight="1" thickBot="1" x14ac:dyDescent="0.35">
      <c r="A19" s="353" t="str">
        <f>$E$1</f>
        <v>Unitil - FG&amp;E</v>
      </c>
      <c r="B19" s="8" t="s">
        <v>415</v>
      </c>
      <c r="C19" s="244" t="s">
        <v>358</v>
      </c>
      <c r="D19" s="19" t="s">
        <v>358</v>
      </c>
      <c r="E19" s="288" t="s">
        <v>360</v>
      </c>
      <c r="F19" s="287">
        <v>5</v>
      </c>
      <c r="G19" s="287">
        <v>997</v>
      </c>
      <c r="H19" s="287">
        <v>79136147.593539044</v>
      </c>
      <c r="I19" s="773">
        <v>17625</v>
      </c>
    </row>
    <row r="20" spans="1:9" s="112" customFormat="1" ht="32.25" customHeight="1" thickBot="1" x14ac:dyDescent="0.35">
      <c r="A20" s="349" t="str">
        <f>$E$1</f>
        <v>Unitil - FG&amp;E</v>
      </c>
      <c r="B20" s="444" t="s">
        <v>41</v>
      </c>
      <c r="C20" s="245"/>
      <c r="D20" s="71"/>
      <c r="E20" s="246"/>
      <c r="F20" s="189">
        <f>SUM(F7:F19)</f>
        <v>45</v>
      </c>
      <c r="G20" s="189">
        <f>SUM(G7:G19)</f>
        <v>29869</v>
      </c>
      <c r="H20" s="189">
        <f>SUM(H7:H19)</f>
        <v>451348668.99999994</v>
      </c>
      <c r="I20" s="189">
        <f>SUM(I7:I19)</f>
        <v>100402</v>
      </c>
    </row>
    <row r="22" spans="1:9" x14ac:dyDescent="0.3">
      <c r="A22" s="231" t="s">
        <v>287</v>
      </c>
      <c r="B22" s="113"/>
      <c r="C22" s="134"/>
      <c r="D22" s="134"/>
      <c r="E22" s="134"/>
      <c r="F22" s="134"/>
      <c r="G22" s="134"/>
      <c r="H22" s="134"/>
      <c r="I22" s="112"/>
    </row>
  </sheetData>
  <printOptions headings="1" gridLines="1"/>
  <pageMargins left="0.7" right="0.7" top="0.75" bottom="0.75" header="0.3" footer="0.3"/>
  <pageSetup scale="5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73"/>
  <sheetViews>
    <sheetView zoomScale="55" zoomScaleNormal="55" workbookViewId="0">
      <selection activeCell="J21" sqref="J21"/>
    </sheetView>
  </sheetViews>
  <sheetFormatPr defaultColWidth="9.109375" defaultRowHeight="14.4" x14ac:dyDescent="0.3"/>
  <cols>
    <col min="1" max="1" width="23.109375" style="112" customWidth="1"/>
    <col min="2" max="3" width="15.88671875" style="54" customWidth="1"/>
    <col min="4" max="4" width="15.88671875" style="113" customWidth="1"/>
    <col min="5" max="6" width="22" style="113" bestFit="1" customWidth="1"/>
    <col min="7" max="7" width="21.88671875" style="113" bestFit="1" customWidth="1"/>
    <col min="8" max="8" width="24.109375" style="113" customWidth="1"/>
    <col min="9" max="9" width="13" style="112" customWidth="1"/>
    <col min="10" max="16" width="10.88671875" style="112" customWidth="1"/>
    <col min="17" max="17" width="13" style="112" customWidth="1"/>
    <col min="18" max="18" width="10.88671875" style="112" customWidth="1"/>
    <col min="19" max="28" width="13.88671875" style="112" customWidth="1"/>
    <col min="29" max="29" width="14.44140625" style="112" customWidth="1"/>
    <col min="30" max="30" width="17" style="112" bestFit="1" customWidth="1"/>
    <col min="31" max="31" width="21.5546875" style="112" bestFit="1" customWidth="1"/>
    <col min="32" max="32" width="15.5546875" style="112" bestFit="1" customWidth="1"/>
    <col min="33" max="33" width="11.88671875" style="112" bestFit="1" customWidth="1"/>
    <col min="34" max="16384" width="9.109375" style="112"/>
  </cols>
  <sheetData>
    <row r="1" spans="1:29" x14ac:dyDescent="0.3">
      <c r="A1" s="1" t="s">
        <v>48</v>
      </c>
      <c r="B1" s="56" t="s">
        <v>1</v>
      </c>
      <c r="C1" s="56"/>
      <c r="D1" s="234" t="s">
        <v>2</v>
      </c>
      <c r="E1" s="234" t="s">
        <v>422</v>
      </c>
      <c r="G1" s="1"/>
      <c r="H1" s="1"/>
    </row>
    <row r="2" spans="1:29" x14ac:dyDescent="0.3">
      <c r="A2" s="1"/>
      <c r="B2" s="56"/>
      <c r="C2" s="56"/>
      <c r="D2" s="234" t="s">
        <v>4</v>
      </c>
      <c r="E2" s="250">
        <v>2019</v>
      </c>
      <c r="F2" s="112"/>
      <c r="G2" s="1"/>
      <c r="H2" s="1"/>
    </row>
    <row r="3" spans="1:29" x14ac:dyDescent="0.3">
      <c r="A3" s="2"/>
      <c r="B3" s="53"/>
      <c r="C3" s="53"/>
      <c r="D3" s="2"/>
      <c r="E3" s="2"/>
      <c r="G3" s="112"/>
      <c r="H3" s="112"/>
    </row>
    <row r="4" spans="1:29" ht="15" customHeight="1" x14ac:dyDescent="0.3">
      <c r="A4" s="103" t="s">
        <v>5</v>
      </c>
      <c r="B4" s="113"/>
      <c r="C4" s="113"/>
      <c r="I4" s="113"/>
      <c r="J4" s="113"/>
      <c r="K4" s="113"/>
      <c r="L4" s="113"/>
      <c r="M4" s="113"/>
      <c r="N4" s="113"/>
      <c r="O4" s="113"/>
      <c r="P4" s="113"/>
      <c r="Q4" s="113"/>
      <c r="R4" s="113"/>
    </row>
    <row r="5" spans="1:29" ht="15" thickBot="1" x14ac:dyDescent="0.35">
      <c r="I5" s="113"/>
    </row>
    <row r="6" spans="1:29" ht="32.25" customHeight="1" thickBot="1" x14ac:dyDescent="0.35">
      <c r="A6" s="827" t="s">
        <v>6</v>
      </c>
      <c r="B6" s="828"/>
      <c r="C6" s="828"/>
      <c r="D6" s="828"/>
      <c r="E6" s="828"/>
      <c r="F6" s="828"/>
      <c r="G6" s="828"/>
      <c r="H6" s="829"/>
      <c r="I6" s="830" t="s">
        <v>7</v>
      </c>
      <c r="J6" s="832"/>
      <c r="K6" s="832"/>
      <c r="L6" s="832"/>
      <c r="M6" s="832"/>
      <c r="N6" s="831"/>
      <c r="O6" s="830" t="s">
        <v>8</v>
      </c>
      <c r="P6" s="832"/>
      <c r="Q6" s="832"/>
      <c r="R6" s="831"/>
      <c r="S6" s="830" t="s">
        <v>9</v>
      </c>
      <c r="T6" s="832"/>
      <c r="U6" s="832"/>
      <c r="V6" s="832"/>
      <c r="W6" s="831"/>
      <c r="X6" s="833" t="s">
        <v>10</v>
      </c>
      <c r="Y6" s="834"/>
      <c r="Z6" s="835"/>
      <c r="AA6" s="830" t="s">
        <v>11</v>
      </c>
      <c r="AB6" s="831"/>
      <c r="AC6" s="64" t="s">
        <v>12</v>
      </c>
    </row>
    <row r="7" spans="1:29" ht="36" x14ac:dyDescent="0.3">
      <c r="A7" s="61" t="s">
        <v>2</v>
      </c>
      <c r="B7" s="61" t="s">
        <v>13</v>
      </c>
      <c r="C7" s="61" t="s">
        <v>14</v>
      </c>
      <c r="D7" s="28" t="s">
        <v>15</v>
      </c>
      <c r="E7" s="28" t="s">
        <v>16</v>
      </c>
      <c r="F7" s="28" t="s">
        <v>17</v>
      </c>
      <c r="G7" s="28" t="s">
        <v>18</v>
      </c>
      <c r="H7" s="184" t="s">
        <v>19</v>
      </c>
      <c r="I7" s="29" t="s">
        <v>20</v>
      </c>
      <c r="J7" s="30" t="s">
        <v>21</v>
      </c>
      <c r="K7" s="30" t="s">
        <v>22</v>
      </c>
      <c r="L7" s="32" t="s">
        <v>23</v>
      </c>
      <c r="M7" s="31" t="s">
        <v>24</v>
      </c>
      <c r="N7" s="35" t="s">
        <v>25</v>
      </c>
      <c r="O7" s="29" t="s">
        <v>26</v>
      </c>
      <c r="P7" s="32" t="s">
        <v>27</v>
      </c>
      <c r="Q7" s="32" t="s">
        <v>28</v>
      </c>
      <c r="R7" s="33" t="s">
        <v>29</v>
      </c>
      <c r="S7" s="29" t="s">
        <v>30</v>
      </c>
      <c r="T7" s="32" t="s">
        <v>31</v>
      </c>
      <c r="U7" s="31" t="s">
        <v>32</v>
      </c>
      <c r="V7" s="32" t="s">
        <v>33</v>
      </c>
      <c r="W7" s="33" t="s">
        <v>34</v>
      </c>
      <c r="X7" s="29" t="s">
        <v>35</v>
      </c>
      <c r="Y7" s="32" t="s">
        <v>36</v>
      </c>
      <c r="Z7" s="33" t="s">
        <v>37</v>
      </c>
      <c r="AA7" s="34" t="s">
        <v>38</v>
      </c>
      <c r="AB7" s="35" t="s">
        <v>39</v>
      </c>
      <c r="AC7" s="65" t="s">
        <v>40</v>
      </c>
    </row>
    <row r="8" spans="1:29" ht="30" customHeight="1" x14ac:dyDescent="0.3">
      <c r="A8" s="57" t="str">
        <f t="shared" ref="A8:A65" si="0">$E$1</f>
        <v>Unitil - FG&amp;E</v>
      </c>
      <c r="B8" s="63" t="s">
        <v>358</v>
      </c>
      <c r="C8" s="63" t="s">
        <v>358</v>
      </c>
      <c r="D8" s="55" t="s">
        <v>359</v>
      </c>
      <c r="E8" s="55" t="s">
        <v>360</v>
      </c>
      <c r="F8" s="55" t="s">
        <v>361</v>
      </c>
      <c r="G8" s="55" t="s">
        <v>360</v>
      </c>
      <c r="H8" s="9" t="s">
        <v>362</v>
      </c>
      <c r="I8" s="62">
        <v>0</v>
      </c>
      <c r="J8" s="63" t="s">
        <v>358</v>
      </c>
      <c r="K8" s="55">
        <v>0</v>
      </c>
      <c r="L8" s="55" t="s">
        <v>358</v>
      </c>
      <c r="M8" s="63" t="s">
        <v>358</v>
      </c>
      <c r="N8" s="185">
        <v>0</v>
      </c>
      <c r="O8" s="62" t="s">
        <v>358</v>
      </c>
      <c r="P8" s="55" t="s">
        <v>358</v>
      </c>
      <c r="Q8" s="55" t="s">
        <v>358</v>
      </c>
      <c r="R8" s="185" t="s">
        <v>358</v>
      </c>
      <c r="S8" s="62">
        <v>0</v>
      </c>
      <c r="T8" s="55">
        <v>0</v>
      </c>
      <c r="U8" s="55">
        <v>0</v>
      </c>
      <c r="V8" s="55">
        <v>0</v>
      </c>
      <c r="W8" s="185">
        <v>0</v>
      </c>
      <c r="X8" s="62">
        <v>0</v>
      </c>
      <c r="Y8" s="55">
        <v>0</v>
      </c>
      <c r="Z8" s="185">
        <v>0</v>
      </c>
      <c r="AA8" s="62">
        <v>0</v>
      </c>
      <c r="AB8" s="185">
        <v>0</v>
      </c>
      <c r="AC8" s="66">
        <v>0</v>
      </c>
    </row>
    <row r="9" spans="1:29" ht="30" customHeight="1" x14ac:dyDescent="0.3">
      <c r="A9" s="57" t="str">
        <f t="shared" si="0"/>
        <v>Unitil - FG&amp;E</v>
      </c>
      <c r="B9" s="63" t="s">
        <v>358</v>
      </c>
      <c r="C9" s="63" t="s">
        <v>358</v>
      </c>
      <c r="D9" s="55" t="s">
        <v>359</v>
      </c>
      <c r="E9" s="55" t="s">
        <v>360</v>
      </c>
      <c r="F9" s="55" t="s">
        <v>363</v>
      </c>
      <c r="G9" s="55" t="s">
        <v>360</v>
      </c>
      <c r="H9" s="9" t="s">
        <v>362</v>
      </c>
      <c r="I9" s="62">
        <v>0</v>
      </c>
      <c r="J9" s="55" t="s">
        <v>358</v>
      </c>
      <c r="K9" s="55">
        <v>0</v>
      </c>
      <c r="L9" s="55" t="s">
        <v>358</v>
      </c>
      <c r="M9" s="55" t="s">
        <v>358</v>
      </c>
      <c r="N9" s="191">
        <v>0</v>
      </c>
      <c r="O9" s="62" t="s">
        <v>358</v>
      </c>
      <c r="P9" s="55" t="s">
        <v>358</v>
      </c>
      <c r="Q9" s="55" t="s">
        <v>358</v>
      </c>
      <c r="R9" s="191" t="s">
        <v>358</v>
      </c>
      <c r="S9" s="62">
        <v>0</v>
      </c>
      <c r="T9" s="55">
        <v>0</v>
      </c>
      <c r="U9" s="55">
        <v>0</v>
      </c>
      <c r="V9" s="55">
        <v>0</v>
      </c>
      <c r="W9" s="191">
        <v>0</v>
      </c>
      <c r="X9" s="62">
        <v>0</v>
      </c>
      <c r="Y9" s="55">
        <v>0</v>
      </c>
      <c r="Z9" s="191">
        <v>0</v>
      </c>
      <c r="AA9" s="192">
        <v>0</v>
      </c>
      <c r="AB9" s="193">
        <v>0</v>
      </c>
      <c r="AC9" s="194">
        <v>0</v>
      </c>
    </row>
    <row r="10" spans="1:29" ht="30" customHeight="1" x14ac:dyDescent="0.3">
      <c r="A10" s="57" t="str">
        <f t="shared" si="0"/>
        <v>Unitil - FG&amp;E</v>
      </c>
      <c r="B10" s="63" t="s">
        <v>358</v>
      </c>
      <c r="C10" s="63" t="s">
        <v>358</v>
      </c>
      <c r="D10" s="55" t="s">
        <v>359</v>
      </c>
      <c r="E10" s="55" t="s">
        <v>360</v>
      </c>
      <c r="F10" s="55" t="s">
        <v>364</v>
      </c>
      <c r="G10" s="55" t="s">
        <v>360</v>
      </c>
      <c r="H10" s="9" t="s">
        <v>362</v>
      </c>
      <c r="I10" s="62">
        <v>0</v>
      </c>
      <c r="J10" s="55" t="s">
        <v>358</v>
      </c>
      <c r="K10" s="55">
        <v>0</v>
      </c>
      <c r="L10" s="55" t="s">
        <v>358</v>
      </c>
      <c r="M10" s="55" t="s">
        <v>358</v>
      </c>
      <c r="N10" s="191">
        <v>0</v>
      </c>
      <c r="O10" s="62" t="s">
        <v>358</v>
      </c>
      <c r="P10" s="55" t="s">
        <v>358</v>
      </c>
      <c r="Q10" s="55" t="s">
        <v>358</v>
      </c>
      <c r="R10" s="191" t="s">
        <v>358</v>
      </c>
      <c r="S10" s="62">
        <v>0</v>
      </c>
      <c r="T10" s="55">
        <v>0</v>
      </c>
      <c r="U10" s="55">
        <v>0</v>
      </c>
      <c r="V10" s="55">
        <v>0</v>
      </c>
      <c r="W10" s="191">
        <v>0</v>
      </c>
      <c r="X10" s="62">
        <v>0</v>
      </c>
      <c r="Y10" s="55">
        <v>0</v>
      </c>
      <c r="Z10" s="191">
        <v>0</v>
      </c>
      <c r="AA10" s="192">
        <v>0</v>
      </c>
      <c r="AB10" s="193">
        <v>0</v>
      </c>
      <c r="AC10" s="194">
        <v>0</v>
      </c>
    </row>
    <row r="11" spans="1:29" ht="30" customHeight="1" x14ac:dyDescent="0.3">
      <c r="A11" s="57" t="str">
        <f t="shared" si="0"/>
        <v>Unitil - FG&amp;E</v>
      </c>
      <c r="B11" s="63" t="s">
        <v>358</v>
      </c>
      <c r="C11" s="63" t="s">
        <v>358</v>
      </c>
      <c r="D11" s="55" t="s">
        <v>359</v>
      </c>
      <c r="E11" s="55" t="s">
        <v>360</v>
      </c>
      <c r="F11" s="55" t="s">
        <v>365</v>
      </c>
      <c r="G11" s="55" t="s">
        <v>360</v>
      </c>
      <c r="H11" s="9" t="s">
        <v>362</v>
      </c>
      <c r="I11" s="62">
        <v>0</v>
      </c>
      <c r="J11" s="55" t="s">
        <v>358</v>
      </c>
      <c r="K11" s="55">
        <v>0</v>
      </c>
      <c r="L11" s="55" t="s">
        <v>358</v>
      </c>
      <c r="M11" s="55" t="s">
        <v>358</v>
      </c>
      <c r="N11" s="191">
        <v>0</v>
      </c>
      <c r="O11" s="62" t="s">
        <v>358</v>
      </c>
      <c r="P11" s="55" t="s">
        <v>358</v>
      </c>
      <c r="Q11" s="55" t="s">
        <v>358</v>
      </c>
      <c r="R11" s="191" t="s">
        <v>358</v>
      </c>
      <c r="S11" s="62">
        <v>0</v>
      </c>
      <c r="T11" s="55">
        <v>0</v>
      </c>
      <c r="U11" s="55">
        <v>0</v>
      </c>
      <c r="V11" s="55">
        <v>0</v>
      </c>
      <c r="W11" s="191">
        <v>0</v>
      </c>
      <c r="X11" s="62">
        <v>0</v>
      </c>
      <c r="Y11" s="55">
        <v>0</v>
      </c>
      <c r="Z11" s="191">
        <v>0</v>
      </c>
      <c r="AA11" s="192">
        <v>0</v>
      </c>
      <c r="AB11" s="193">
        <v>0</v>
      </c>
      <c r="AC11" s="194">
        <v>0</v>
      </c>
    </row>
    <row r="12" spans="1:29" ht="30" customHeight="1" x14ac:dyDescent="0.3">
      <c r="A12" s="57" t="str">
        <f>$E$1</f>
        <v>Unitil - FG&amp;E</v>
      </c>
      <c r="B12" s="63" t="s">
        <v>358</v>
      </c>
      <c r="C12" s="63" t="s">
        <v>358</v>
      </c>
      <c r="D12" s="55" t="s">
        <v>359</v>
      </c>
      <c r="E12" s="55" t="s">
        <v>360</v>
      </c>
      <c r="F12" s="448"/>
      <c r="G12" s="448"/>
      <c r="H12" s="449"/>
      <c r="I12" s="62">
        <v>0</v>
      </c>
      <c r="J12" s="63" t="s">
        <v>358</v>
      </c>
      <c r="K12" s="55">
        <v>0</v>
      </c>
      <c r="L12" s="55" t="s">
        <v>358</v>
      </c>
      <c r="M12" s="63" t="s">
        <v>358</v>
      </c>
      <c r="N12" s="185">
        <v>0</v>
      </c>
      <c r="O12" s="62" t="s">
        <v>358</v>
      </c>
      <c r="P12" s="55" t="s">
        <v>358</v>
      </c>
      <c r="Q12" s="55" t="s">
        <v>358</v>
      </c>
      <c r="R12" s="185" t="s">
        <v>358</v>
      </c>
      <c r="S12" s="62">
        <v>0</v>
      </c>
      <c r="T12" s="55">
        <v>0</v>
      </c>
      <c r="U12" s="55">
        <v>0</v>
      </c>
      <c r="V12" s="55">
        <v>0</v>
      </c>
      <c r="W12" s="185">
        <v>0</v>
      </c>
      <c r="X12" s="62">
        <v>0</v>
      </c>
      <c r="Y12" s="55">
        <v>0</v>
      </c>
      <c r="Z12" s="185">
        <v>0</v>
      </c>
      <c r="AA12" s="62">
        <v>0</v>
      </c>
      <c r="AB12" s="185">
        <v>0</v>
      </c>
      <c r="AC12" s="66">
        <v>0</v>
      </c>
    </row>
    <row r="13" spans="1:29" ht="30" customHeight="1" x14ac:dyDescent="0.3">
      <c r="A13" s="57" t="str">
        <f t="shared" si="0"/>
        <v>Unitil - FG&amp;E</v>
      </c>
      <c r="B13" s="63" t="s">
        <v>358</v>
      </c>
      <c r="C13" s="63" t="s">
        <v>358</v>
      </c>
      <c r="D13" s="55" t="s">
        <v>366</v>
      </c>
      <c r="E13" s="55" t="s">
        <v>360</v>
      </c>
      <c r="F13" s="55" t="s">
        <v>367</v>
      </c>
      <c r="G13" s="55" t="s">
        <v>360</v>
      </c>
      <c r="H13" s="9" t="s">
        <v>362</v>
      </c>
      <c r="I13" s="62">
        <v>0</v>
      </c>
      <c r="J13" s="55" t="s">
        <v>358</v>
      </c>
      <c r="K13" s="55">
        <v>0</v>
      </c>
      <c r="L13" s="55" t="s">
        <v>358</v>
      </c>
      <c r="M13" s="55" t="s">
        <v>358</v>
      </c>
      <c r="N13" s="191">
        <v>0</v>
      </c>
      <c r="O13" s="62" t="s">
        <v>358</v>
      </c>
      <c r="P13" s="55" t="s">
        <v>358</v>
      </c>
      <c r="Q13" s="55" t="s">
        <v>358</v>
      </c>
      <c r="R13" s="191" t="s">
        <v>358</v>
      </c>
      <c r="S13" s="62">
        <v>0</v>
      </c>
      <c r="T13" s="55">
        <v>0</v>
      </c>
      <c r="U13" s="55">
        <v>0</v>
      </c>
      <c r="V13" s="55">
        <v>0</v>
      </c>
      <c r="W13" s="191">
        <v>0</v>
      </c>
      <c r="X13" s="62">
        <v>0</v>
      </c>
      <c r="Y13" s="55">
        <v>0</v>
      </c>
      <c r="Z13" s="191">
        <v>0</v>
      </c>
      <c r="AA13" s="192">
        <v>0</v>
      </c>
      <c r="AB13" s="195">
        <v>0</v>
      </c>
      <c r="AC13" s="194">
        <v>0</v>
      </c>
    </row>
    <row r="14" spans="1:29" ht="30" customHeight="1" x14ac:dyDescent="0.3">
      <c r="A14" s="57" t="str">
        <f t="shared" si="0"/>
        <v>Unitil - FG&amp;E</v>
      </c>
      <c r="B14" s="63" t="s">
        <v>358</v>
      </c>
      <c r="C14" s="63" t="s">
        <v>358</v>
      </c>
      <c r="D14" s="55" t="s">
        <v>366</v>
      </c>
      <c r="E14" s="55" t="s">
        <v>360</v>
      </c>
      <c r="F14" s="55" t="s">
        <v>368</v>
      </c>
      <c r="G14" s="55" t="s">
        <v>360</v>
      </c>
      <c r="H14" s="9" t="s">
        <v>362</v>
      </c>
      <c r="I14" s="62">
        <v>0</v>
      </c>
      <c r="J14" s="55" t="s">
        <v>358</v>
      </c>
      <c r="K14" s="55">
        <v>0</v>
      </c>
      <c r="L14" s="55" t="s">
        <v>358</v>
      </c>
      <c r="M14" s="55" t="s">
        <v>358</v>
      </c>
      <c r="N14" s="191">
        <v>0</v>
      </c>
      <c r="O14" s="62" t="s">
        <v>358</v>
      </c>
      <c r="P14" s="55" t="s">
        <v>358</v>
      </c>
      <c r="Q14" s="55" t="s">
        <v>358</v>
      </c>
      <c r="R14" s="191" t="s">
        <v>358</v>
      </c>
      <c r="S14" s="62">
        <v>0</v>
      </c>
      <c r="T14" s="55">
        <v>0</v>
      </c>
      <c r="U14" s="55">
        <v>0</v>
      </c>
      <c r="V14" s="55">
        <v>0</v>
      </c>
      <c r="W14" s="191">
        <v>0</v>
      </c>
      <c r="X14" s="62">
        <v>0</v>
      </c>
      <c r="Y14" s="55">
        <v>0</v>
      </c>
      <c r="Z14" s="191">
        <v>0</v>
      </c>
      <c r="AA14" s="192">
        <v>0</v>
      </c>
      <c r="AB14" s="195">
        <v>0</v>
      </c>
      <c r="AC14" s="194">
        <v>0</v>
      </c>
    </row>
    <row r="15" spans="1:29" ht="30" customHeight="1" x14ac:dyDescent="0.3">
      <c r="A15" s="57" t="str">
        <f t="shared" si="0"/>
        <v>Unitil - FG&amp;E</v>
      </c>
      <c r="B15" s="63" t="s">
        <v>358</v>
      </c>
      <c r="C15" s="63" t="s">
        <v>358</v>
      </c>
      <c r="D15" s="55" t="s">
        <v>366</v>
      </c>
      <c r="E15" s="55" t="s">
        <v>360</v>
      </c>
      <c r="F15" s="55" t="s">
        <v>369</v>
      </c>
      <c r="G15" s="55" t="s">
        <v>360</v>
      </c>
      <c r="H15" s="9" t="s">
        <v>362</v>
      </c>
      <c r="I15" s="62">
        <v>0</v>
      </c>
      <c r="J15" s="55" t="s">
        <v>358</v>
      </c>
      <c r="K15" s="55">
        <v>0</v>
      </c>
      <c r="L15" s="55" t="s">
        <v>358</v>
      </c>
      <c r="M15" s="55" t="s">
        <v>358</v>
      </c>
      <c r="N15" s="191">
        <v>0</v>
      </c>
      <c r="O15" s="62" t="s">
        <v>358</v>
      </c>
      <c r="P15" s="55" t="s">
        <v>358</v>
      </c>
      <c r="Q15" s="55" t="s">
        <v>358</v>
      </c>
      <c r="R15" s="191" t="s">
        <v>358</v>
      </c>
      <c r="S15" s="62">
        <v>0</v>
      </c>
      <c r="T15" s="55">
        <v>0</v>
      </c>
      <c r="U15" s="55">
        <v>0</v>
      </c>
      <c r="V15" s="55">
        <v>0</v>
      </c>
      <c r="W15" s="191">
        <v>0</v>
      </c>
      <c r="X15" s="62">
        <v>0</v>
      </c>
      <c r="Y15" s="55">
        <v>0</v>
      </c>
      <c r="Z15" s="191">
        <v>0</v>
      </c>
      <c r="AA15" s="192">
        <v>0</v>
      </c>
      <c r="AB15" s="195">
        <v>0</v>
      </c>
      <c r="AC15" s="194">
        <v>0</v>
      </c>
    </row>
    <row r="16" spans="1:29" ht="30" customHeight="1" x14ac:dyDescent="0.3">
      <c r="A16" s="57" t="str">
        <f t="shared" si="0"/>
        <v>Unitil - FG&amp;E</v>
      </c>
      <c r="B16" s="63" t="s">
        <v>358</v>
      </c>
      <c r="C16" s="63" t="s">
        <v>358</v>
      </c>
      <c r="D16" s="55" t="s">
        <v>366</v>
      </c>
      <c r="E16" s="55" t="s">
        <v>360</v>
      </c>
      <c r="F16" s="448"/>
      <c r="G16" s="448"/>
      <c r="H16" s="449"/>
      <c r="I16" s="62">
        <v>0</v>
      </c>
      <c r="J16" s="55" t="s">
        <v>358</v>
      </c>
      <c r="K16" s="55">
        <v>0</v>
      </c>
      <c r="L16" s="55" t="s">
        <v>358</v>
      </c>
      <c r="M16" s="55" t="s">
        <v>358</v>
      </c>
      <c r="N16" s="191">
        <v>0</v>
      </c>
      <c r="O16" s="62" t="s">
        <v>358</v>
      </c>
      <c r="P16" s="55" t="s">
        <v>358</v>
      </c>
      <c r="Q16" s="55" t="s">
        <v>358</v>
      </c>
      <c r="R16" s="191" t="s">
        <v>358</v>
      </c>
      <c r="S16" s="62">
        <v>0</v>
      </c>
      <c r="T16" s="55">
        <v>0</v>
      </c>
      <c r="U16" s="55">
        <v>0</v>
      </c>
      <c r="V16" s="55">
        <v>0</v>
      </c>
      <c r="W16" s="191">
        <v>0</v>
      </c>
      <c r="X16" s="62">
        <v>0</v>
      </c>
      <c r="Y16" s="55">
        <v>0</v>
      </c>
      <c r="Z16" s="191">
        <v>0</v>
      </c>
      <c r="AA16" s="192">
        <v>0</v>
      </c>
      <c r="AB16" s="195">
        <v>0</v>
      </c>
      <c r="AC16" s="194">
        <v>0</v>
      </c>
    </row>
    <row r="17" spans="1:29" ht="30" customHeight="1" x14ac:dyDescent="0.3">
      <c r="A17" s="57" t="str">
        <f t="shared" si="0"/>
        <v>Unitil - FG&amp;E</v>
      </c>
      <c r="B17" s="63" t="s">
        <v>358</v>
      </c>
      <c r="C17" s="63" t="s">
        <v>358</v>
      </c>
      <c r="D17" s="55" t="s">
        <v>370</v>
      </c>
      <c r="E17" s="55" t="s">
        <v>370</v>
      </c>
      <c r="F17" s="55" t="s">
        <v>371</v>
      </c>
      <c r="G17" s="55" t="s">
        <v>370</v>
      </c>
      <c r="H17" s="9" t="s">
        <v>362</v>
      </c>
      <c r="I17" s="62">
        <v>0</v>
      </c>
      <c r="J17" s="55" t="s">
        <v>358</v>
      </c>
      <c r="K17" s="55">
        <v>0</v>
      </c>
      <c r="L17" s="55" t="s">
        <v>358</v>
      </c>
      <c r="M17" s="55" t="s">
        <v>358</v>
      </c>
      <c r="N17" s="191">
        <v>0</v>
      </c>
      <c r="O17" s="62" t="s">
        <v>358</v>
      </c>
      <c r="P17" s="55" t="s">
        <v>358</v>
      </c>
      <c r="Q17" s="55" t="s">
        <v>358</v>
      </c>
      <c r="R17" s="191" t="s">
        <v>358</v>
      </c>
      <c r="S17" s="62">
        <v>0</v>
      </c>
      <c r="T17" s="55">
        <v>0</v>
      </c>
      <c r="U17" s="55">
        <v>0</v>
      </c>
      <c r="V17" s="55">
        <v>0</v>
      </c>
      <c r="W17" s="191">
        <v>0</v>
      </c>
      <c r="X17" s="62">
        <v>0</v>
      </c>
      <c r="Y17" s="55">
        <v>0</v>
      </c>
      <c r="Z17" s="191">
        <v>0</v>
      </c>
      <c r="AA17" s="192">
        <v>0</v>
      </c>
      <c r="AB17" s="195">
        <v>0</v>
      </c>
      <c r="AC17" s="194">
        <v>0</v>
      </c>
    </row>
    <row r="18" spans="1:29" ht="30" customHeight="1" x14ac:dyDescent="0.3">
      <c r="A18" s="57" t="str">
        <f t="shared" si="0"/>
        <v>Unitil - FG&amp;E</v>
      </c>
      <c r="B18" s="63" t="s">
        <v>358</v>
      </c>
      <c r="C18" s="63" t="s">
        <v>358</v>
      </c>
      <c r="D18" s="55" t="s">
        <v>370</v>
      </c>
      <c r="E18" s="55" t="s">
        <v>370</v>
      </c>
      <c r="F18" s="55" t="s">
        <v>372</v>
      </c>
      <c r="G18" s="55" t="s">
        <v>370</v>
      </c>
      <c r="H18" s="9" t="s">
        <v>362</v>
      </c>
      <c r="I18" s="62">
        <v>0</v>
      </c>
      <c r="J18" s="55" t="s">
        <v>358</v>
      </c>
      <c r="K18" s="55">
        <v>0</v>
      </c>
      <c r="L18" s="55" t="s">
        <v>358</v>
      </c>
      <c r="M18" s="55" t="s">
        <v>358</v>
      </c>
      <c r="N18" s="191">
        <v>0</v>
      </c>
      <c r="O18" s="62" t="s">
        <v>358</v>
      </c>
      <c r="P18" s="55" t="s">
        <v>358</v>
      </c>
      <c r="Q18" s="55" t="s">
        <v>358</v>
      </c>
      <c r="R18" s="191" t="s">
        <v>358</v>
      </c>
      <c r="S18" s="62">
        <v>0</v>
      </c>
      <c r="T18" s="55">
        <v>0</v>
      </c>
      <c r="U18" s="55">
        <v>0</v>
      </c>
      <c r="V18" s="55">
        <v>0</v>
      </c>
      <c r="W18" s="191">
        <v>0</v>
      </c>
      <c r="X18" s="62">
        <v>0</v>
      </c>
      <c r="Y18" s="55">
        <v>0</v>
      </c>
      <c r="Z18" s="191">
        <v>0</v>
      </c>
      <c r="AA18" s="192">
        <v>0</v>
      </c>
      <c r="AB18" s="195">
        <v>0</v>
      </c>
      <c r="AC18" s="194">
        <v>0</v>
      </c>
    </row>
    <row r="19" spans="1:29" ht="30" customHeight="1" x14ac:dyDescent="0.3">
      <c r="A19" s="57" t="str">
        <f t="shared" si="0"/>
        <v>Unitil - FG&amp;E</v>
      </c>
      <c r="B19" s="63" t="s">
        <v>358</v>
      </c>
      <c r="C19" s="63" t="s">
        <v>358</v>
      </c>
      <c r="D19" s="55" t="s">
        <v>370</v>
      </c>
      <c r="E19" s="55" t="s">
        <v>370</v>
      </c>
      <c r="F19" s="55" t="s">
        <v>373</v>
      </c>
      <c r="G19" s="55" t="s">
        <v>374</v>
      </c>
      <c r="H19" s="9" t="s">
        <v>362</v>
      </c>
      <c r="I19" s="62">
        <v>0</v>
      </c>
      <c r="J19" s="55" t="s">
        <v>358</v>
      </c>
      <c r="K19" s="55">
        <v>0</v>
      </c>
      <c r="L19" s="55" t="s">
        <v>358</v>
      </c>
      <c r="M19" s="55" t="s">
        <v>358</v>
      </c>
      <c r="N19" s="191">
        <v>0</v>
      </c>
      <c r="O19" s="62" t="s">
        <v>358</v>
      </c>
      <c r="P19" s="55" t="s">
        <v>358</v>
      </c>
      <c r="Q19" s="55" t="s">
        <v>358</v>
      </c>
      <c r="R19" s="191" t="s">
        <v>358</v>
      </c>
      <c r="S19" s="62">
        <v>0</v>
      </c>
      <c r="T19" s="55">
        <v>0</v>
      </c>
      <c r="U19" s="55">
        <v>0</v>
      </c>
      <c r="V19" s="55">
        <v>0</v>
      </c>
      <c r="W19" s="191">
        <v>0</v>
      </c>
      <c r="X19" s="62">
        <v>0</v>
      </c>
      <c r="Y19" s="55">
        <v>0</v>
      </c>
      <c r="Z19" s="191">
        <v>0</v>
      </c>
      <c r="AA19" s="192">
        <v>0</v>
      </c>
      <c r="AB19" s="195">
        <v>0</v>
      </c>
      <c r="AC19" s="194">
        <v>0</v>
      </c>
    </row>
    <row r="20" spans="1:29" ht="30" customHeight="1" x14ac:dyDescent="0.3">
      <c r="A20" s="57" t="str">
        <f t="shared" si="0"/>
        <v>Unitil - FG&amp;E</v>
      </c>
      <c r="B20" s="63" t="s">
        <v>358</v>
      </c>
      <c r="C20" s="63" t="s">
        <v>358</v>
      </c>
      <c r="D20" s="55" t="s">
        <v>370</v>
      </c>
      <c r="E20" s="55" t="s">
        <v>370</v>
      </c>
      <c r="F20" s="55" t="s">
        <v>375</v>
      </c>
      <c r="G20" s="55" t="s">
        <v>370</v>
      </c>
      <c r="H20" s="9" t="s">
        <v>362</v>
      </c>
      <c r="I20" s="62">
        <v>0</v>
      </c>
      <c r="J20" s="55" t="s">
        <v>358</v>
      </c>
      <c r="K20" s="55">
        <v>0</v>
      </c>
      <c r="L20" s="55" t="s">
        <v>358</v>
      </c>
      <c r="M20" s="55" t="s">
        <v>358</v>
      </c>
      <c r="N20" s="191">
        <v>0</v>
      </c>
      <c r="O20" s="62" t="s">
        <v>358</v>
      </c>
      <c r="P20" s="55" t="s">
        <v>358</v>
      </c>
      <c r="Q20" s="55" t="s">
        <v>358</v>
      </c>
      <c r="R20" s="191" t="s">
        <v>358</v>
      </c>
      <c r="S20" s="62">
        <v>0</v>
      </c>
      <c r="T20" s="55">
        <v>0</v>
      </c>
      <c r="U20" s="55">
        <v>0</v>
      </c>
      <c r="V20" s="55">
        <v>0</v>
      </c>
      <c r="W20" s="191">
        <v>0</v>
      </c>
      <c r="X20" s="62">
        <v>0</v>
      </c>
      <c r="Y20" s="55">
        <v>0</v>
      </c>
      <c r="Z20" s="191">
        <v>0</v>
      </c>
      <c r="AA20" s="192">
        <v>0</v>
      </c>
      <c r="AB20" s="195">
        <v>0</v>
      </c>
      <c r="AC20" s="194">
        <v>0</v>
      </c>
    </row>
    <row r="21" spans="1:29" ht="30" customHeight="1" x14ac:dyDescent="0.3">
      <c r="A21" s="57" t="str">
        <f t="shared" si="0"/>
        <v>Unitil - FG&amp;E</v>
      </c>
      <c r="B21" s="63" t="s">
        <v>358</v>
      </c>
      <c r="C21" s="63" t="s">
        <v>358</v>
      </c>
      <c r="D21" s="55" t="s">
        <v>370</v>
      </c>
      <c r="E21" s="55" t="s">
        <v>370</v>
      </c>
      <c r="F21" s="448"/>
      <c r="G21" s="448"/>
      <c r="H21" s="449"/>
      <c r="I21" s="62">
        <v>0</v>
      </c>
      <c r="J21" s="55" t="s">
        <v>358</v>
      </c>
      <c r="K21" s="55">
        <v>0</v>
      </c>
      <c r="L21" s="55" t="s">
        <v>358</v>
      </c>
      <c r="M21" s="55" t="s">
        <v>358</v>
      </c>
      <c r="N21" s="191">
        <v>0</v>
      </c>
      <c r="O21" s="62" t="s">
        <v>358</v>
      </c>
      <c r="P21" s="55" t="s">
        <v>358</v>
      </c>
      <c r="Q21" s="55" t="s">
        <v>358</v>
      </c>
      <c r="R21" s="191" t="s">
        <v>358</v>
      </c>
      <c r="S21" s="62">
        <v>0</v>
      </c>
      <c r="T21" s="55">
        <v>0</v>
      </c>
      <c r="U21" s="55">
        <v>0</v>
      </c>
      <c r="V21" s="55">
        <v>0</v>
      </c>
      <c r="W21" s="191">
        <v>0</v>
      </c>
      <c r="X21" s="62">
        <v>0</v>
      </c>
      <c r="Y21" s="55">
        <v>0</v>
      </c>
      <c r="Z21" s="191">
        <v>0</v>
      </c>
      <c r="AA21" s="192">
        <v>0</v>
      </c>
      <c r="AB21" s="195">
        <v>0</v>
      </c>
      <c r="AC21" s="194">
        <v>0</v>
      </c>
    </row>
    <row r="22" spans="1:29" ht="30" customHeight="1" x14ac:dyDescent="0.3">
      <c r="A22" s="57" t="str">
        <f t="shared" si="0"/>
        <v>Unitil - FG&amp;E</v>
      </c>
      <c r="B22" s="63" t="s">
        <v>358</v>
      </c>
      <c r="C22" s="63" t="s">
        <v>358</v>
      </c>
      <c r="D22" s="55" t="s">
        <v>376</v>
      </c>
      <c r="E22" s="55" t="s">
        <v>360</v>
      </c>
      <c r="F22" s="55" t="s">
        <v>474</v>
      </c>
      <c r="G22" s="55" t="s">
        <v>360</v>
      </c>
      <c r="H22" s="9" t="s">
        <v>362</v>
      </c>
      <c r="I22" s="62">
        <v>0</v>
      </c>
      <c r="J22" s="55" t="s">
        <v>358</v>
      </c>
      <c r="K22" s="55">
        <v>0</v>
      </c>
      <c r="L22" s="55" t="s">
        <v>358</v>
      </c>
      <c r="M22" s="55" t="s">
        <v>358</v>
      </c>
      <c r="N22" s="191">
        <v>0</v>
      </c>
      <c r="O22" s="62" t="s">
        <v>358</v>
      </c>
      <c r="P22" s="55" t="s">
        <v>358</v>
      </c>
      <c r="Q22" s="55" t="s">
        <v>358</v>
      </c>
      <c r="R22" s="191" t="s">
        <v>358</v>
      </c>
      <c r="S22" s="62">
        <v>0</v>
      </c>
      <c r="T22" s="55">
        <v>0</v>
      </c>
      <c r="U22" s="55">
        <v>0</v>
      </c>
      <c r="V22" s="55">
        <v>0</v>
      </c>
      <c r="W22" s="191">
        <v>0</v>
      </c>
      <c r="X22" s="62">
        <v>0</v>
      </c>
      <c r="Y22" s="55">
        <v>0</v>
      </c>
      <c r="Z22" s="191">
        <v>0</v>
      </c>
      <c r="AA22" s="192">
        <v>0</v>
      </c>
      <c r="AB22" s="195">
        <v>0</v>
      </c>
      <c r="AC22" s="194">
        <v>0</v>
      </c>
    </row>
    <row r="23" spans="1:29" ht="30" customHeight="1" x14ac:dyDescent="0.3">
      <c r="A23" s="57" t="str">
        <f t="shared" si="0"/>
        <v>Unitil - FG&amp;E</v>
      </c>
      <c r="B23" s="63" t="s">
        <v>358</v>
      </c>
      <c r="C23" s="63" t="s">
        <v>358</v>
      </c>
      <c r="D23" s="55" t="s">
        <v>376</v>
      </c>
      <c r="E23" s="55" t="s">
        <v>360</v>
      </c>
      <c r="F23" s="55" t="s">
        <v>476</v>
      </c>
      <c r="G23" s="55" t="s">
        <v>360</v>
      </c>
      <c r="H23" s="9" t="s">
        <v>362</v>
      </c>
      <c r="I23" s="62">
        <v>0</v>
      </c>
      <c r="J23" s="55" t="s">
        <v>358</v>
      </c>
      <c r="K23" s="55">
        <v>0</v>
      </c>
      <c r="L23" s="55" t="s">
        <v>358</v>
      </c>
      <c r="M23" s="55" t="s">
        <v>358</v>
      </c>
      <c r="N23" s="191">
        <v>0</v>
      </c>
      <c r="O23" s="62" t="s">
        <v>358</v>
      </c>
      <c r="P23" s="55" t="s">
        <v>358</v>
      </c>
      <c r="Q23" s="55" t="s">
        <v>358</v>
      </c>
      <c r="R23" s="191" t="s">
        <v>358</v>
      </c>
      <c r="S23" s="62">
        <v>0</v>
      </c>
      <c r="T23" s="55">
        <v>0</v>
      </c>
      <c r="U23" s="55">
        <v>0</v>
      </c>
      <c r="V23" s="55">
        <v>0</v>
      </c>
      <c r="W23" s="191">
        <v>0</v>
      </c>
      <c r="X23" s="62">
        <v>0</v>
      </c>
      <c r="Y23" s="55">
        <v>0</v>
      </c>
      <c r="Z23" s="191">
        <v>0</v>
      </c>
      <c r="AA23" s="192">
        <v>0</v>
      </c>
      <c r="AB23" s="195">
        <v>0</v>
      </c>
      <c r="AC23" s="194">
        <v>0</v>
      </c>
    </row>
    <row r="24" spans="1:29" ht="30" customHeight="1" x14ac:dyDescent="0.3">
      <c r="A24" s="57" t="str">
        <f t="shared" si="0"/>
        <v>Unitil - FG&amp;E</v>
      </c>
      <c r="B24" s="63" t="s">
        <v>358</v>
      </c>
      <c r="C24" s="63" t="s">
        <v>358</v>
      </c>
      <c r="D24" s="55" t="s">
        <v>376</v>
      </c>
      <c r="E24" s="55" t="s">
        <v>360</v>
      </c>
      <c r="F24" s="448"/>
      <c r="G24" s="448"/>
      <c r="H24" s="449"/>
      <c r="I24" s="62">
        <v>0</v>
      </c>
      <c r="J24" s="55" t="s">
        <v>358</v>
      </c>
      <c r="K24" s="55">
        <v>0</v>
      </c>
      <c r="L24" s="55" t="s">
        <v>358</v>
      </c>
      <c r="M24" s="55" t="s">
        <v>358</v>
      </c>
      <c r="N24" s="191">
        <v>0</v>
      </c>
      <c r="O24" s="62" t="s">
        <v>358</v>
      </c>
      <c r="P24" s="55" t="s">
        <v>358</v>
      </c>
      <c r="Q24" s="55" t="s">
        <v>358</v>
      </c>
      <c r="R24" s="191" t="s">
        <v>358</v>
      </c>
      <c r="S24" s="62">
        <v>0</v>
      </c>
      <c r="T24" s="55">
        <v>0</v>
      </c>
      <c r="U24" s="55">
        <v>0</v>
      </c>
      <c r="V24" s="55">
        <v>0</v>
      </c>
      <c r="W24" s="191">
        <v>0</v>
      </c>
      <c r="X24" s="62">
        <v>0</v>
      </c>
      <c r="Y24" s="55">
        <v>0</v>
      </c>
      <c r="Z24" s="191">
        <v>0</v>
      </c>
      <c r="AA24" s="192">
        <v>0</v>
      </c>
      <c r="AB24" s="195">
        <v>0</v>
      </c>
      <c r="AC24" s="194">
        <v>0</v>
      </c>
    </row>
    <row r="25" spans="1:29" ht="30" customHeight="1" x14ac:dyDescent="0.3">
      <c r="A25" s="57" t="str">
        <f t="shared" si="0"/>
        <v>Unitil - FG&amp;E</v>
      </c>
      <c r="B25" s="63" t="s">
        <v>358</v>
      </c>
      <c r="C25" s="63" t="s">
        <v>358</v>
      </c>
      <c r="D25" s="55" t="s">
        <v>378</v>
      </c>
      <c r="E25" s="55" t="s">
        <v>360</v>
      </c>
      <c r="F25" s="55">
        <v>1341</v>
      </c>
      <c r="G25" s="55" t="s">
        <v>360</v>
      </c>
      <c r="H25" s="9" t="s">
        <v>362</v>
      </c>
      <c r="I25" s="62">
        <v>0</v>
      </c>
      <c r="J25" s="55" t="s">
        <v>358</v>
      </c>
      <c r="K25" s="55">
        <v>0</v>
      </c>
      <c r="L25" s="55" t="s">
        <v>358</v>
      </c>
      <c r="M25" s="55" t="s">
        <v>358</v>
      </c>
      <c r="N25" s="191">
        <v>0</v>
      </c>
      <c r="O25" s="62" t="s">
        <v>358</v>
      </c>
      <c r="P25" s="55" t="s">
        <v>358</v>
      </c>
      <c r="Q25" s="55" t="s">
        <v>358</v>
      </c>
      <c r="R25" s="191" t="s">
        <v>358</v>
      </c>
      <c r="S25" s="62">
        <v>0</v>
      </c>
      <c r="T25" s="55">
        <v>0</v>
      </c>
      <c r="U25" s="55">
        <v>0</v>
      </c>
      <c r="V25" s="55">
        <v>0</v>
      </c>
      <c r="W25" s="191">
        <v>0</v>
      </c>
      <c r="X25" s="62">
        <v>0</v>
      </c>
      <c r="Y25" s="55">
        <v>0</v>
      </c>
      <c r="Z25" s="191">
        <v>0</v>
      </c>
      <c r="AA25" s="192">
        <v>0</v>
      </c>
      <c r="AB25" s="195">
        <v>0</v>
      </c>
      <c r="AC25" s="194">
        <v>0</v>
      </c>
    </row>
    <row r="26" spans="1:29" ht="30" customHeight="1" x14ac:dyDescent="0.3">
      <c r="A26" s="57" t="str">
        <f t="shared" si="0"/>
        <v>Unitil - FG&amp;E</v>
      </c>
      <c r="B26" s="63" t="s">
        <v>358</v>
      </c>
      <c r="C26" s="63" t="s">
        <v>358</v>
      </c>
      <c r="D26" s="55" t="s">
        <v>378</v>
      </c>
      <c r="E26" s="55" t="s">
        <v>360</v>
      </c>
      <c r="F26" s="448"/>
      <c r="G26" s="448"/>
      <c r="H26" s="449"/>
      <c r="I26" s="62">
        <v>0</v>
      </c>
      <c r="J26" s="55" t="s">
        <v>358</v>
      </c>
      <c r="K26" s="55">
        <v>0</v>
      </c>
      <c r="L26" s="55" t="s">
        <v>358</v>
      </c>
      <c r="M26" s="55" t="s">
        <v>358</v>
      </c>
      <c r="N26" s="191">
        <v>0</v>
      </c>
      <c r="O26" s="62" t="s">
        <v>358</v>
      </c>
      <c r="P26" s="55" t="s">
        <v>358</v>
      </c>
      <c r="Q26" s="55" t="s">
        <v>358</v>
      </c>
      <c r="R26" s="191" t="s">
        <v>358</v>
      </c>
      <c r="S26" s="62">
        <v>0</v>
      </c>
      <c r="T26" s="55">
        <v>0</v>
      </c>
      <c r="U26" s="55">
        <v>0</v>
      </c>
      <c r="V26" s="55">
        <v>0</v>
      </c>
      <c r="W26" s="191">
        <v>0</v>
      </c>
      <c r="X26" s="62">
        <v>0</v>
      </c>
      <c r="Y26" s="55">
        <v>0</v>
      </c>
      <c r="Z26" s="191">
        <v>0</v>
      </c>
      <c r="AA26" s="192">
        <v>0</v>
      </c>
      <c r="AB26" s="195">
        <v>0</v>
      </c>
      <c r="AC26" s="194">
        <v>0</v>
      </c>
    </row>
    <row r="27" spans="1:29" ht="30" customHeight="1" x14ac:dyDescent="0.3">
      <c r="A27" s="57" t="str">
        <f t="shared" si="0"/>
        <v>Unitil - FG&amp;E</v>
      </c>
      <c r="B27" s="63" t="s">
        <v>358</v>
      </c>
      <c r="C27" s="63" t="s">
        <v>358</v>
      </c>
      <c r="D27" s="55" t="s">
        <v>379</v>
      </c>
      <c r="E27" s="55" t="s">
        <v>360</v>
      </c>
      <c r="F27" s="55" t="s">
        <v>380</v>
      </c>
      <c r="G27" s="55" t="s">
        <v>360</v>
      </c>
      <c r="H27" s="9" t="s">
        <v>362</v>
      </c>
      <c r="I27" s="62">
        <v>0</v>
      </c>
      <c r="J27" s="55" t="s">
        <v>358</v>
      </c>
      <c r="K27" s="55">
        <v>0</v>
      </c>
      <c r="L27" s="55" t="s">
        <v>358</v>
      </c>
      <c r="M27" s="55" t="s">
        <v>358</v>
      </c>
      <c r="N27" s="191">
        <v>0</v>
      </c>
      <c r="O27" s="62" t="s">
        <v>358</v>
      </c>
      <c r="P27" s="55" t="s">
        <v>358</v>
      </c>
      <c r="Q27" s="55" t="s">
        <v>358</v>
      </c>
      <c r="R27" s="191" t="s">
        <v>358</v>
      </c>
      <c r="S27" s="62">
        <v>0</v>
      </c>
      <c r="T27" s="55">
        <v>0</v>
      </c>
      <c r="U27" s="55">
        <v>0</v>
      </c>
      <c r="V27" s="55">
        <v>0</v>
      </c>
      <c r="W27" s="191">
        <v>0</v>
      </c>
      <c r="X27" s="62">
        <v>0</v>
      </c>
      <c r="Y27" s="55">
        <v>0</v>
      </c>
      <c r="Z27" s="191">
        <v>0</v>
      </c>
      <c r="AA27" s="192">
        <v>0</v>
      </c>
      <c r="AB27" s="195">
        <v>0</v>
      </c>
      <c r="AC27" s="194">
        <v>0</v>
      </c>
    </row>
    <row r="28" spans="1:29" ht="30" customHeight="1" x14ac:dyDescent="0.3">
      <c r="A28" s="57" t="str">
        <f t="shared" si="0"/>
        <v>Unitil - FG&amp;E</v>
      </c>
      <c r="B28" s="63" t="s">
        <v>358</v>
      </c>
      <c r="C28" s="63" t="s">
        <v>358</v>
      </c>
      <c r="D28" s="55" t="s">
        <v>379</v>
      </c>
      <c r="E28" s="55" t="s">
        <v>360</v>
      </c>
      <c r="F28" s="55" t="s">
        <v>381</v>
      </c>
      <c r="G28" s="55" t="s">
        <v>360</v>
      </c>
      <c r="H28" s="9" t="s">
        <v>362</v>
      </c>
      <c r="I28" s="62">
        <v>0</v>
      </c>
      <c r="J28" s="55" t="s">
        <v>358</v>
      </c>
      <c r="K28" s="55">
        <v>0</v>
      </c>
      <c r="L28" s="55" t="s">
        <v>358</v>
      </c>
      <c r="M28" s="55" t="s">
        <v>358</v>
      </c>
      <c r="N28" s="191">
        <v>0</v>
      </c>
      <c r="O28" s="62" t="s">
        <v>358</v>
      </c>
      <c r="P28" s="55" t="s">
        <v>358</v>
      </c>
      <c r="Q28" s="55" t="s">
        <v>358</v>
      </c>
      <c r="R28" s="191" t="s">
        <v>358</v>
      </c>
      <c r="S28" s="62">
        <v>0</v>
      </c>
      <c r="T28" s="55">
        <v>0</v>
      </c>
      <c r="U28" s="55">
        <v>0</v>
      </c>
      <c r="V28" s="55">
        <v>0</v>
      </c>
      <c r="W28" s="191">
        <v>0</v>
      </c>
      <c r="X28" s="62">
        <v>0</v>
      </c>
      <c r="Y28" s="55">
        <v>0</v>
      </c>
      <c r="Z28" s="191">
        <v>0</v>
      </c>
      <c r="AA28" s="192">
        <v>0</v>
      </c>
      <c r="AB28" s="195">
        <v>0</v>
      </c>
      <c r="AC28" s="194">
        <v>0</v>
      </c>
    </row>
    <row r="29" spans="1:29" ht="30" customHeight="1" x14ac:dyDescent="0.3">
      <c r="A29" s="57" t="str">
        <f t="shared" si="0"/>
        <v>Unitil - FG&amp;E</v>
      </c>
      <c r="B29" s="63" t="s">
        <v>358</v>
      </c>
      <c r="C29" s="63" t="s">
        <v>358</v>
      </c>
      <c r="D29" s="55" t="s">
        <v>379</v>
      </c>
      <c r="E29" s="55" t="s">
        <v>360</v>
      </c>
      <c r="F29" s="55" t="s">
        <v>382</v>
      </c>
      <c r="G29" s="55" t="s">
        <v>360</v>
      </c>
      <c r="H29" s="9" t="s">
        <v>362</v>
      </c>
      <c r="I29" s="62">
        <v>0</v>
      </c>
      <c r="J29" s="55" t="s">
        <v>358</v>
      </c>
      <c r="K29" s="55">
        <v>0</v>
      </c>
      <c r="L29" s="55" t="s">
        <v>358</v>
      </c>
      <c r="M29" s="55" t="s">
        <v>358</v>
      </c>
      <c r="N29" s="191">
        <v>0</v>
      </c>
      <c r="O29" s="62" t="s">
        <v>358</v>
      </c>
      <c r="P29" s="55" t="s">
        <v>358</v>
      </c>
      <c r="Q29" s="55" t="s">
        <v>358</v>
      </c>
      <c r="R29" s="191" t="s">
        <v>358</v>
      </c>
      <c r="S29" s="62">
        <v>0</v>
      </c>
      <c r="T29" s="55">
        <v>0</v>
      </c>
      <c r="U29" s="55">
        <v>0</v>
      </c>
      <c r="V29" s="55">
        <v>0</v>
      </c>
      <c r="W29" s="191">
        <v>0</v>
      </c>
      <c r="X29" s="62">
        <v>0</v>
      </c>
      <c r="Y29" s="55">
        <v>0</v>
      </c>
      <c r="Z29" s="191">
        <v>0</v>
      </c>
      <c r="AA29" s="192">
        <v>0</v>
      </c>
      <c r="AB29" s="195">
        <v>0</v>
      </c>
      <c r="AC29" s="194">
        <v>0</v>
      </c>
    </row>
    <row r="30" spans="1:29" ht="30" customHeight="1" x14ac:dyDescent="0.3">
      <c r="A30" s="57" t="str">
        <f t="shared" si="0"/>
        <v>Unitil - FG&amp;E</v>
      </c>
      <c r="B30" s="63" t="s">
        <v>358</v>
      </c>
      <c r="C30" s="63" t="s">
        <v>358</v>
      </c>
      <c r="D30" s="55" t="s">
        <v>379</v>
      </c>
      <c r="E30" s="55" t="s">
        <v>360</v>
      </c>
      <c r="F30" s="55" t="s">
        <v>383</v>
      </c>
      <c r="G30" s="55" t="s">
        <v>360</v>
      </c>
      <c r="H30" s="9" t="s">
        <v>362</v>
      </c>
      <c r="I30" s="62">
        <v>0</v>
      </c>
      <c r="J30" s="55" t="s">
        <v>358</v>
      </c>
      <c r="K30" s="55">
        <v>0</v>
      </c>
      <c r="L30" s="55" t="s">
        <v>358</v>
      </c>
      <c r="M30" s="55" t="s">
        <v>358</v>
      </c>
      <c r="N30" s="191">
        <v>0</v>
      </c>
      <c r="O30" s="62" t="s">
        <v>358</v>
      </c>
      <c r="P30" s="55" t="s">
        <v>358</v>
      </c>
      <c r="Q30" s="55" t="s">
        <v>358</v>
      </c>
      <c r="R30" s="191" t="s">
        <v>358</v>
      </c>
      <c r="S30" s="62">
        <v>0</v>
      </c>
      <c r="T30" s="55">
        <v>0</v>
      </c>
      <c r="U30" s="55">
        <v>0</v>
      </c>
      <c r="V30" s="55">
        <v>0</v>
      </c>
      <c r="W30" s="191">
        <v>0</v>
      </c>
      <c r="X30" s="62">
        <v>0</v>
      </c>
      <c r="Y30" s="55">
        <v>0</v>
      </c>
      <c r="Z30" s="191">
        <v>0</v>
      </c>
      <c r="AA30" s="192">
        <v>0</v>
      </c>
      <c r="AB30" s="195">
        <v>0</v>
      </c>
      <c r="AC30" s="194">
        <v>0</v>
      </c>
    </row>
    <row r="31" spans="1:29" ht="30" customHeight="1" x14ac:dyDescent="0.3">
      <c r="A31" s="57" t="str">
        <f t="shared" si="0"/>
        <v>Unitil - FG&amp;E</v>
      </c>
      <c r="B31" s="63" t="s">
        <v>358</v>
      </c>
      <c r="C31" s="63" t="s">
        <v>358</v>
      </c>
      <c r="D31" s="55" t="s">
        <v>379</v>
      </c>
      <c r="E31" s="55" t="s">
        <v>360</v>
      </c>
      <c r="F31" s="55" t="s">
        <v>384</v>
      </c>
      <c r="G31" s="55" t="s">
        <v>360</v>
      </c>
      <c r="H31" s="9" t="s">
        <v>362</v>
      </c>
      <c r="I31" s="62">
        <v>0</v>
      </c>
      <c r="J31" s="55" t="s">
        <v>358</v>
      </c>
      <c r="K31" s="55">
        <v>0</v>
      </c>
      <c r="L31" s="55" t="s">
        <v>358</v>
      </c>
      <c r="M31" s="55" t="s">
        <v>358</v>
      </c>
      <c r="N31" s="191">
        <v>0</v>
      </c>
      <c r="O31" s="62" t="s">
        <v>358</v>
      </c>
      <c r="P31" s="55" t="s">
        <v>358</v>
      </c>
      <c r="Q31" s="55" t="s">
        <v>358</v>
      </c>
      <c r="R31" s="191" t="s">
        <v>358</v>
      </c>
      <c r="S31" s="62">
        <v>0</v>
      </c>
      <c r="T31" s="55">
        <v>0</v>
      </c>
      <c r="U31" s="55">
        <v>0</v>
      </c>
      <c r="V31" s="55">
        <v>0</v>
      </c>
      <c r="W31" s="191">
        <v>0</v>
      </c>
      <c r="X31" s="62">
        <v>0</v>
      </c>
      <c r="Y31" s="55">
        <v>0</v>
      </c>
      <c r="Z31" s="191">
        <v>0</v>
      </c>
      <c r="AA31" s="192">
        <v>0</v>
      </c>
      <c r="AB31" s="195">
        <v>0</v>
      </c>
      <c r="AC31" s="194">
        <v>0</v>
      </c>
    </row>
    <row r="32" spans="1:29" ht="30" customHeight="1" x14ac:dyDescent="0.3">
      <c r="A32" s="57" t="str">
        <f t="shared" si="0"/>
        <v>Unitil - FG&amp;E</v>
      </c>
      <c r="B32" s="63" t="s">
        <v>358</v>
      </c>
      <c r="C32" s="63" t="s">
        <v>358</v>
      </c>
      <c r="D32" s="55" t="s">
        <v>379</v>
      </c>
      <c r="E32" s="55" t="s">
        <v>360</v>
      </c>
      <c r="F32" s="55" t="s">
        <v>385</v>
      </c>
      <c r="G32" s="55" t="s">
        <v>360</v>
      </c>
      <c r="H32" s="9" t="s">
        <v>362</v>
      </c>
      <c r="I32" s="62">
        <v>0</v>
      </c>
      <c r="J32" s="55" t="s">
        <v>358</v>
      </c>
      <c r="K32" s="55">
        <v>0</v>
      </c>
      <c r="L32" s="55" t="s">
        <v>358</v>
      </c>
      <c r="M32" s="55" t="s">
        <v>358</v>
      </c>
      <c r="N32" s="191">
        <v>0</v>
      </c>
      <c r="O32" s="62" t="s">
        <v>358</v>
      </c>
      <c r="P32" s="55" t="s">
        <v>358</v>
      </c>
      <c r="Q32" s="55" t="s">
        <v>358</v>
      </c>
      <c r="R32" s="191" t="s">
        <v>358</v>
      </c>
      <c r="S32" s="62">
        <v>0</v>
      </c>
      <c r="T32" s="55">
        <v>0</v>
      </c>
      <c r="U32" s="55">
        <v>0</v>
      </c>
      <c r="V32" s="55">
        <v>0</v>
      </c>
      <c r="W32" s="191">
        <v>0</v>
      </c>
      <c r="X32" s="62">
        <v>0</v>
      </c>
      <c r="Y32" s="55">
        <v>0</v>
      </c>
      <c r="Z32" s="191">
        <v>0</v>
      </c>
      <c r="AA32" s="192">
        <v>0</v>
      </c>
      <c r="AB32" s="195">
        <v>0</v>
      </c>
      <c r="AC32" s="194">
        <v>0</v>
      </c>
    </row>
    <row r="33" spans="1:29" ht="30" customHeight="1" x14ac:dyDescent="0.3">
      <c r="A33" s="57" t="str">
        <f t="shared" si="0"/>
        <v>Unitil - FG&amp;E</v>
      </c>
      <c r="B33" s="63" t="s">
        <v>358</v>
      </c>
      <c r="C33" s="63" t="s">
        <v>358</v>
      </c>
      <c r="D33" s="55" t="s">
        <v>379</v>
      </c>
      <c r="E33" s="55" t="s">
        <v>360</v>
      </c>
      <c r="F33" s="55" t="s">
        <v>386</v>
      </c>
      <c r="G33" s="55" t="s">
        <v>360</v>
      </c>
      <c r="H33" s="9" t="s">
        <v>362</v>
      </c>
      <c r="I33" s="62">
        <v>0</v>
      </c>
      <c r="J33" s="55" t="s">
        <v>358</v>
      </c>
      <c r="K33" s="55">
        <v>0</v>
      </c>
      <c r="L33" s="55" t="s">
        <v>358</v>
      </c>
      <c r="M33" s="55" t="s">
        <v>358</v>
      </c>
      <c r="N33" s="191">
        <v>0</v>
      </c>
      <c r="O33" s="62" t="s">
        <v>358</v>
      </c>
      <c r="P33" s="55" t="s">
        <v>358</v>
      </c>
      <c r="Q33" s="55" t="s">
        <v>358</v>
      </c>
      <c r="R33" s="191" t="s">
        <v>358</v>
      </c>
      <c r="S33" s="62">
        <v>0</v>
      </c>
      <c r="T33" s="55">
        <v>0</v>
      </c>
      <c r="U33" s="55">
        <v>0</v>
      </c>
      <c r="V33" s="55">
        <v>0</v>
      </c>
      <c r="W33" s="191">
        <v>0</v>
      </c>
      <c r="X33" s="62">
        <v>0</v>
      </c>
      <c r="Y33" s="55">
        <v>0</v>
      </c>
      <c r="Z33" s="191">
        <v>0</v>
      </c>
      <c r="AA33" s="192">
        <v>0</v>
      </c>
      <c r="AB33" s="195">
        <v>0</v>
      </c>
      <c r="AC33" s="194">
        <v>0</v>
      </c>
    </row>
    <row r="34" spans="1:29" ht="30" customHeight="1" x14ac:dyDescent="0.3">
      <c r="A34" s="57" t="str">
        <f t="shared" si="0"/>
        <v>Unitil - FG&amp;E</v>
      </c>
      <c r="B34" s="63" t="s">
        <v>358</v>
      </c>
      <c r="C34" s="63" t="s">
        <v>358</v>
      </c>
      <c r="D34" s="55" t="s">
        <v>379</v>
      </c>
      <c r="E34" s="55" t="s">
        <v>360</v>
      </c>
      <c r="F34" s="55" t="s">
        <v>387</v>
      </c>
      <c r="G34" s="55" t="s">
        <v>360</v>
      </c>
      <c r="H34" s="9" t="s">
        <v>362</v>
      </c>
      <c r="I34" s="62">
        <v>0</v>
      </c>
      <c r="J34" s="55" t="s">
        <v>358</v>
      </c>
      <c r="K34" s="55">
        <v>0</v>
      </c>
      <c r="L34" s="55" t="s">
        <v>358</v>
      </c>
      <c r="M34" s="55" t="s">
        <v>358</v>
      </c>
      <c r="N34" s="191">
        <v>0</v>
      </c>
      <c r="O34" s="62" t="s">
        <v>358</v>
      </c>
      <c r="P34" s="55" t="s">
        <v>358</v>
      </c>
      <c r="Q34" s="55" t="s">
        <v>358</v>
      </c>
      <c r="R34" s="191" t="s">
        <v>358</v>
      </c>
      <c r="S34" s="62">
        <v>0</v>
      </c>
      <c r="T34" s="55">
        <v>0</v>
      </c>
      <c r="U34" s="55">
        <v>0</v>
      </c>
      <c r="V34" s="55">
        <v>0</v>
      </c>
      <c r="W34" s="191">
        <v>0</v>
      </c>
      <c r="X34" s="62">
        <v>0</v>
      </c>
      <c r="Y34" s="55">
        <v>0</v>
      </c>
      <c r="Z34" s="191">
        <v>0</v>
      </c>
      <c r="AA34" s="192">
        <v>0</v>
      </c>
      <c r="AB34" s="195">
        <v>0</v>
      </c>
      <c r="AC34" s="194">
        <v>0</v>
      </c>
    </row>
    <row r="35" spans="1:29" ht="30" customHeight="1" x14ac:dyDescent="0.3">
      <c r="A35" s="57" t="str">
        <f t="shared" si="0"/>
        <v>Unitil - FG&amp;E</v>
      </c>
      <c r="B35" s="63" t="s">
        <v>358</v>
      </c>
      <c r="C35" s="63" t="s">
        <v>358</v>
      </c>
      <c r="D35" s="55" t="s">
        <v>379</v>
      </c>
      <c r="E35" s="55" t="s">
        <v>360</v>
      </c>
      <c r="F35" s="55" t="s">
        <v>388</v>
      </c>
      <c r="G35" s="55" t="s">
        <v>360</v>
      </c>
      <c r="H35" s="9" t="s">
        <v>362</v>
      </c>
      <c r="I35" s="62">
        <v>0</v>
      </c>
      <c r="J35" s="55" t="s">
        <v>358</v>
      </c>
      <c r="K35" s="55">
        <v>0</v>
      </c>
      <c r="L35" s="55" t="s">
        <v>358</v>
      </c>
      <c r="M35" s="55" t="s">
        <v>358</v>
      </c>
      <c r="N35" s="191">
        <v>0</v>
      </c>
      <c r="O35" s="62" t="s">
        <v>358</v>
      </c>
      <c r="P35" s="55" t="s">
        <v>358</v>
      </c>
      <c r="Q35" s="55" t="s">
        <v>358</v>
      </c>
      <c r="R35" s="191" t="s">
        <v>358</v>
      </c>
      <c r="S35" s="62">
        <v>0</v>
      </c>
      <c r="T35" s="55">
        <v>0</v>
      </c>
      <c r="U35" s="55">
        <v>0</v>
      </c>
      <c r="V35" s="55">
        <v>0</v>
      </c>
      <c r="W35" s="191">
        <v>0</v>
      </c>
      <c r="X35" s="62">
        <v>0</v>
      </c>
      <c r="Y35" s="55">
        <v>0</v>
      </c>
      <c r="Z35" s="191">
        <v>0</v>
      </c>
      <c r="AA35" s="192">
        <v>0</v>
      </c>
      <c r="AB35" s="195">
        <v>0</v>
      </c>
      <c r="AC35" s="194">
        <v>0</v>
      </c>
    </row>
    <row r="36" spans="1:29" ht="30" customHeight="1" x14ac:dyDescent="0.3">
      <c r="A36" s="57" t="str">
        <f t="shared" si="0"/>
        <v>Unitil - FG&amp;E</v>
      </c>
      <c r="B36" s="63" t="s">
        <v>358</v>
      </c>
      <c r="C36" s="63" t="s">
        <v>358</v>
      </c>
      <c r="D36" s="55" t="s">
        <v>379</v>
      </c>
      <c r="E36" s="55" t="s">
        <v>360</v>
      </c>
      <c r="F36" s="448"/>
      <c r="G36" s="448"/>
      <c r="H36" s="449"/>
      <c r="I36" s="62">
        <v>0</v>
      </c>
      <c r="J36" s="55" t="s">
        <v>358</v>
      </c>
      <c r="K36" s="55">
        <v>0</v>
      </c>
      <c r="L36" s="55" t="s">
        <v>358</v>
      </c>
      <c r="M36" s="55" t="s">
        <v>358</v>
      </c>
      <c r="N36" s="191">
        <v>0</v>
      </c>
      <c r="O36" s="62" t="s">
        <v>358</v>
      </c>
      <c r="P36" s="55" t="s">
        <v>358</v>
      </c>
      <c r="Q36" s="55" t="s">
        <v>358</v>
      </c>
      <c r="R36" s="191" t="s">
        <v>358</v>
      </c>
      <c r="S36" s="62">
        <v>0</v>
      </c>
      <c r="T36" s="55">
        <v>0</v>
      </c>
      <c r="U36" s="55">
        <v>0</v>
      </c>
      <c r="V36" s="55">
        <v>0</v>
      </c>
      <c r="W36" s="191">
        <v>0</v>
      </c>
      <c r="X36" s="62">
        <v>0</v>
      </c>
      <c r="Y36" s="55">
        <v>0</v>
      </c>
      <c r="Z36" s="191">
        <v>0</v>
      </c>
      <c r="AA36" s="192">
        <v>0</v>
      </c>
      <c r="AB36" s="195">
        <v>0</v>
      </c>
      <c r="AC36" s="194">
        <v>0</v>
      </c>
    </row>
    <row r="37" spans="1:29" ht="30" customHeight="1" x14ac:dyDescent="0.3">
      <c r="A37" s="57" t="str">
        <f t="shared" si="0"/>
        <v>Unitil - FG&amp;E</v>
      </c>
      <c r="B37" s="63" t="s">
        <v>358</v>
      </c>
      <c r="C37" s="63" t="s">
        <v>358</v>
      </c>
      <c r="D37" s="55" t="s">
        <v>389</v>
      </c>
      <c r="E37" s="55" t="s">
        <v>360</v>
      </c>
      <c r="F37" s="55" t="s">
        <v>390</v>
      </c>
      <c r="G37" s="55" t="s">
        <v>360</v>
      </c>
      <c r="H37" s="9" t="s">
        <v>362</v>
      </c>
      <c r="I37" s="62">
        <v>0</v>
      </c>
      <c r="J37" s="55" t="s">
        <v>358</v>
      </c>
      <c r="K37" s="55">
        <v>0</v>
      </c>
      <c r="L37" s="55" t="s">
        <v>358</v>
      </c>
      <c r="M37" s="55" t="s">
        <v>358</v>
      </c>
      <c r="N37" s="191">
        <v>0</v>
      </c>
      <c r="O37" s="62" t="s">
        <v>358</v>
      </c>
      <c r="P37" s="55" t="s">
        <v>358</v>
      </c>
      <c r="Q37" s="55" t="s">
        <v>358</v>
      </c>
      <c r="R37" s="191" t="s">
        <v>358</v>
      </c>
      <c r="S37" s="62">
        <v>0</v>
      </c>
      <c r="T37" s="55">
        <v>0</v>
      </c>
      <c r="U37" s="55">
        <v>0</v>
      </c>
      <c r="V37" s="55">
        <v>0</v>
      </c>
      <c r="W37" s="191">
        <v>0</v>
      </c>
      <c r="X37" s="62">
        <v>0</v>
      </c>
      <c r="Y37" s="55">
        <v>0</v>
      </c>
      <c r="Z37" s="191">
        <v>0</v>
      </c>
      <c r="AA37" s="192">
        <v>0</v>
      </c>
      <c r="AB37" s="195">
        <v>0</v>
      </c>
      <c r="AC37" s="194">
        <v>0</v>
      </c>
    </row>
    <row r="38" spans="1:29" ht="30" customHeight="1" x14ac:dyDescent="0.3">
      <c r="A38" s="57" t="str">
        <f t="shared" si="0"/>
        <v>Unitil - FG&amp;E</v>
      </c>
      <c r="B38" s="63" t="s">
        <v>358</v>
      </c>
      <c r="C38" s="63" t="s">
        <v>358</v>
      </c>
      <c r="D38" s="55" t="s">
        <v>389</v>
      </c>
      <c r="E38" s="55" t="s">
        <v>360</v>
      </c>
      <c r="F38" s="55" t="s">
        <v>391</v>
      </c>
      <c r="G38" s="55" t="s">
        <v>360</v>
      </c>
      <c r="H38" s="9" t="s">
        <v>362</v>
      </c>
      <c r="I38" s="62">
        <v>0</v>
      </c>
      <c r="J38" s="55" t="s">
        <v>358</v>
      </c>
      <c r="K38" s="55">
        <v>0</v>
      </c>
      <c r="L38" s="55" t="s">
        <v>358</v>
      </c>
      <c r="M38" s="55" t="s">
        <v>358</v>
      </c>
      <c r="N38" s="191">
        <v>0</v>
      </c>
      <c r="O38" s="62" t="s">
        <v>358</v>
      </c>
      <c r="P38" s="55" t="s">
        <v>358</v>
      </c>
      <c r="Q38" s="55" t="s">
        <v>358</v>
      </c>
      <c r="R38" s="191" t="s">
        <v>358</v>
      </c>
      <c r="S38" s="62">
        <v>0</v>
      </c>
      <c r="T38" s="55">
        <v>0</v>
      </c>
      <c r="U38" s="55">
        <v>0</v>
      </c>
      <c r="V38" s="55">
        <v>0</v>
      </c>
      <c r="W38" s="191">
        <v>0</v>
      </c>
      <c r="X38" s="62">
        <v>0</v>
      </c>
      <c r="Y38" s="55">
        <v>0</v>
      </c>
      <c r="Z38" s="191">
        <v>0</v>
      </c>
      <c r="AA38" s="192">
        <v>0</v>
      </c>
      <c r="AB38" s="195">
        <v>0</v>
      </c>
      <c r="AC38" s="194">
        <v>0</v>
      </c>
    </row>
    <row r="39" spans="1:29" ht="30" customHeight="1" x14ac:dyDescent="0.3">
      <c r="A39" s="57" t="str">
        <f t="shared" si="0"/>
        <v>Unitil - FG&amp;E</v>
      </c>
      <c r="B39" s="63" t="s">
        <v>358</v>
      </c>
      <c r="C39" s="63" t="s">
        <v>358</v>
      </c>
      <c r="D39" s="55" t="s">
        <v>389</v>
      </c>
      <c r="E39" s="55" t="s">
        <v>360</v>
      </c>
      <c r="F39" s="55" t="s">
        <v>392</v>
      </c>
      <c r="G39" s="55" t="s">
        <v>360</v>
      </c>
      <c r="H39" s="9" t="s">
        <v>362</v>
      </c>
      <c r="I39" s="62">
        <v>0</v>
      </c>
      <c r="J39" s="55" t="s">
        <v>358</v>
      </c>
      <c r="K39" s="55">
        <v>0</v>
      </c>
      <c r="L39" s="55" t="s">
        <v>358</v>
      </c>
      <c r="M39" s="55" t="s">
        <v>358</v>
      </c>
      <c r="N39" s="191">
        <v>0</v>
      </c>
      <c r="O39" s="62" t="s">
        <v>358</v>
      </c>
      <c r="P39" s="55" t="s">
        <v>358</v>
      </c>
      <c r="Q39" s="55" t="s">
        <v>358</v>
      </c>
      <c r="R39" s="191" t="s">
        <v>358</v>
      </c>
      <c r="S39" s="62">
        <v>0</v>
      </c>
      <c r="T39" s="55">
        <v>0</v>
      </c>
      <c r="U39" s="55">
        <v>0</v>
      </c>
      <c r="V39" s="55">
        <v>0</v>
      </c>
      <c r="W39" s="191">
        <v>0</v>
      </c>
      <c r="X39" s="62">
        <v>0</v>
      </c>
      <c r="Y39" s="55">
        <v>0</v>
      </c>
      <c r="Z39" s="191">
        <v>0</v>
      </c>
      <c r="AA39" s="192">
        <v>0</v>
      </c>
      <c r="AB39" s="195">
        <v>0</v>
      </c>
      <c r="AC39" s="194">
        <v>0</v>
      </c>
    </row>
    <row r="40" spans="1:29" ht="30" customHeight="1" x14ac:dyDescent="0.3">
      <c r="A40" s="57" t="str">
        <f t="shared" si="0"/>
        <v>Unitil - FG&amp;E</v>
      </c>
      <c r="B40" s="63" t="s">
        <v>358</v>
      </c>
      <c r="C40" s="63" t="s">
        <v>358</v>
      </c>
      <c r="D40" s="55" t="s">
        <v>389</v>
      </c>
      <c r="E40" s="55" t="s">
        <v>360</v>
      </c>
      <c r="F40" s="448"/>
      <c r="G40" s="448"/>
      <c r="H40" s="449"/>
      <c r="I40" s="62">
        <v>0</v>
      </c>
      <c r="J40" s="55" t="s">
        <v>358</v>
      </c>
      <c r="K40" s="55">
        <v>0</v>
      </c>
      <c r="L40" s="55" t="s">
        <v>358</v>
      </c>
      <c r="M40" s="55" t="s">
        <v>358</v>
      </c>
      <c r="N40" s="191">
        <v>0</v>
      </c>
      <c r="O40" s="62" t="s">
        <v>358</v>
      </c>
      <c r="P40" s="55" t="s">
        <v>358</v>
      </c>
      <c r="Q40" s="55" t="s">
        <v>358</v>
      </c>
      <c r="R40" s="191" t="s">
        <v>358</v>
      </c>
      <c r="S40" s="62">
        <v>0</v>
      </c>
      <c r="T40" s="55">
        <v>0</v>
      </c>
      <c r="U40" s="55">
        <v>0</v>
      </c>
      <c r="V40" s="55">
        <v>0</v>
      </c>
      <c r="W40" s="191">
        <v>0</v>
      </c>
      <c r="X40" s="62">
        <v>0</v>
      </c>
      <c r="Y40" s="55">
        <v>0</v>
      </c>
      <c r="Z40" s="191">
        <v>0</v>
      </c>
      <c r="AA40" s="192">
        <v>0</v>
      </c>
      <c r="AB40" s="195">
        <v>0</v>
      </c>
      <c r="AC40" s="194">
        <v>0</v>
      </c>
    </row>
    <row r="41" spans="1:29" ht="30" customHeight="1" x14ac:dyDescent="0.3">
      <c r="A41" s="57" t="str">
        <f t="shared" si="0"/>
        <v>Unitil - FG&amp;E</v>
      </c>
      <c r="B41" s="63" t="s">
        <v>358</v>
      </c>
      <c r="C41" s="63" t="s">
        <v>358</v>
      </c>
      <c r="D41" s="55" t="s">
        <v>393</v>
      </c>
      <c r="E41" s="55" t="s">
        <v>393</v>
      </c>
      <c r="F41" s="55" t="s">
        <v>394</v>
      </c>
      <c r="G41" s="55" t="s">
        <v>393</v>
      </c>
      <c r="H41" s="9" t="s">
        <v>362</v>
      </c>
      <c r="I41" s="62">
        <v>0</v>
      </c>
      <c r="J41" s="55" t="s">
        <v>358</v>
      </c>
      <c r="K41" s="55">
        <v>0</v>
      </c>
      <c r="L41" s="55" t="s">
        <v>358</v>
      </c>
      <c r="M41" s="55" t="s">
        <v>358</v>
      </c>
      <c r="N41" s="191">
        <v>0</v>
      </c>
      <c r="O41" s="62" t="s">
        <v>358</v>
      </c>
      <c r="P41" s="55" t="s">
        <v>358</v>
      </c>
      <c r="Q41" s="55" t="s">
        <v>358</v>
      </c>
      <c r="R41" s="191" t="s">
        <v>358</v>
      </c>
      <c r="S41" s="62">
        <v>0</v>
      </c>
      <c r="T41" s="55">
        <v>0</v>
      </c>
      <c r="U41" s="55">
        <v>0</v>
      </c>
      <c r="V41" s="55">
        <v>0</v>
      </c>
      <c r="W41" s="191">
        <v>0</v>
      </c>
      <c r="X41" s="62">
        <v>0</v>
      </c>
      <c r="Y41" s="55">
        <v>0</v>
      </c>
      <c r="Z41" s="191">
        <v>0</v>
      </c>
      <c r="AA41" s="192">
        <v>0</v>
      </c>
      <c r="AB41" s="195">
        <v>0</v>
      </c>
      <c r="AC41" s="194">
        <v>0</v>
      </c>
    </row>
    <row r="42" spans="1:29" ht="30" customHeight="1" x14ac:dyDescent="0.3">
      <c r="A42" s="57" t="str">
        <f t="shared" si="0"/>
        <v>Unitil - FG&amp;E</v>
      </c>
      <c r="B42" s="63" t="s">
        <v>358</v>
      </c>
      <c r="C42" s="63" t="s">
        <v>358</v>
      </c>
      <c r="D42" s="55" t="s">
        <v>393</v>
      </c>
      <c r="E42" s="55" t="s">
        <v>393</v>
      </c>
      <c r="F42" s="55" t="s">
        <v>395</v>
      </c>
      <c r="G42" s="55" t="s">
        <v>396</v>
      </c>
      <c r="H42" s="9" t="s">
        <v>362</v>
      </c>
      <c r="I42" s="62">
        <v>0</v>
      </c>
      <c r="J42" s="55" t="s">
        <v>358</v>
      </c>
      <c r="K42" s="55">
        <v>0</v>
      </c>
      <c r="L42" s="55" t="s">
        <v>358</v>
      </c>
      <c r="M42" s="55" t="s">
        <v>358</v>
      </c>
      <c r="N42" s="191">
        <v>0</v>
      </c>
      <c r="O42" s="62" t="s">
        <v>358</v>
      </c>
      <c r="P42" s="55" t="s">
        <v>358</v>
      </c>
      <c r="Q42" s="55" t="s">
        <v>358</v>
      </c>
      <c r="R42" s="191" t="s">
        <v>358</v>
      </c>
      <c r="S42" s="62">
        <v>0</v>
      </c>
      <c r="T42" s="55">
        <v>0</v>
      </c>
      <c r="U42" s="55">
        <v>0</v>
      </c>
      <c r="V42" s="55">
        <v>0</v>
      </c>
      <c r="W42" s="191">
        <v>0</v>
      </c>
      <c r="X42" s="62">
        <v>0</v>
      </c>
      <c r="Y42" s="55">
        <v>0</v>
      </c>
      <c r="Z42" s="191">
        <v>0</v>
      </c>
      <c r="AA42" s="192">
        <v>0</v>
      </c>
      <c r="AB42" s="195">
        <v>0</v>
      </c>
      <c r="AC42" s="194">
        <v>0</v>
      </c>
    </row>
    <row r="43" spans="1:29" ht="30" customHeight="1" x14ac:dyDescent="0.3">
      <c r="A43" s="57" t="str">
        <f t="shared" si="0"/>
        <v>Unitil - FG&amp;E</v>
      </c>
      <c r="B43" s="63" t="s">
        <v>358</v>
      </c>
      <c r="C43" s="63" t="s">
        <v>358</v>
      </c>
      <c r="D43" s="55" t="s">
        <v>393</v>
      </c>
      <c r="E43" s="55" t="s">
        <v>393</v>
      </c>
      <c r="F43" s="448"/>
      <c r="G43" s="448"/>
      <c r="H43" s="449"/>
      <c r="I43" s="62">
        <v>0</v>
      </c>
      <c r="J43" s="55" t="s">
        <v>358</v>
      </c>
      <c r="K43" s="55">
        <v>0</v>
      </c>
      <c r="L43" s="55" t="s">
        <v>358</v>
      </c>
      <c r="M43" s="55" t="s">
        <v>358</v>
      </c>
      <c r="N43" s="191">
        <v>0</v>
      </c>
      <c r="O43" s="62" t="s">
        <v>358</v>
      </c>
      <c r="P43" s="55" t="s">
        <v>358</v>
      </c>
      <c r="Q43" s="55" t="s">
        <v>358</v>
      </c>
      <c r="R43" s="191" t="s">
        <v>358</v>
      </c>
      <c r="S43" s="62">
        <v>0</v>
      </c>
      <c r="T43" s="55">
        <v>0</v>
      </c>
      <c r="U43" s="55">
        <v>0</v>
      </c>
      <c r="V43" s="55">
        <v>0</v>
      </c>
      <c r="W43" s="191">
        <v>0</v>
      </c>
      <c r="X43" s="62">
        <v>0</v>
      </c>
      <c r="Y43" s="55">
        <v>0</v>
      </c>
      <c r="Z43" s="191">
        <v>0</v>
      </c>
      <c r="AA43" s="192">
        <v>0</v>
      </c>
      <c r="AB43" s="195">
        <v>0</v>
      </c>
      <c r="AC43" s="194">
        <v>0</v>
      </c>
    </row>
    <row r="44" spans="1:29" ht="30" customHeight="1" x14ac:dyDescent="0.3">
      <c r="A44" s="57" t="str">
        <f t="shared" si="0"/>
        <v>Unitil - FG&amp;E</v>
      </c>
      <c r="B44" s="63" t="s">
        <v>358</v>
      </c>
      <c r="C44" s="63" t="s">
        <v>358</v>
      </c>
      <c r="D44" s="55" t="s">
        <v>397</v>
      </c>
      <c r="E44" s="55" t="s">
        <v>393</v>
      </c>
      <c r="F44" s="55" t="s">
        <v>398</v>
      </c>
      <c r="G44" s="55" t="s">
        <v>399</v>
      </c>
      <c r="H44" s="9" t="s">
        <v>362</v>
      </c>
      <c r="I44" s="62">
        <v>0</v>
      </c>
      <c r="J44" s="55" t="s">
        <v>358</v>
      </c>
      <c r="K44" s="55">
        <v>0</v>
      </c>
      <c r="L44" s="55" t="s">
        <v>358</v>
      </c>
      <c r="M44" s="55" t="s">
        <v>358</v>
      </c>
      <c r="N44" s="191">
        <v>0</v>
      </c>
      <c r="O44" s="62" t="s">
        <v>358</v>
      </c>
      <c r="P44" s="55" t="s">
        <v>358</v>
      </c>
      <c r="Q44" s="55" t="s">
        <v>358</v>
      </c>
      <c r="R44" s="191" t="s">
        <v>358</v>
      </c>
      <c r="S44" s="62">
        <v>0</v>
      </c>
      <c r="T44" s="55">
        <v>0</v>
      </c>
      <c r="U44" s="55">
        <v>0</v>
      </c>
      <c r="V44" s="55">
        <v>0</v>
      </c>
      <c r="W44" s="191">
        <v>0</v>
      </c>
      <c r="X44" s="62">
        <v>0</v>
      </c>
      <c r="Y44" s="55">
        <v>0</v>
      </c>
      <c r="Z44" s="191">
        <v>0</v>
      </c>
      <c r="AA44" s="192">
        <v>0</v>
      </c>
      <c r="AB44" s="195">
        <v>0</v>
      </c>
      <c r="AC44" s="194">
        <v>0</v>
      </c>
    </row>
    <row r="45" spans="1:29" ht="30" customHeight="1" x14ac:dyDescent="0.3">
      <c r="A45" s="57" t="str">
        <f t="shared" si="0"/>
        <v>Unitil - FG&amp;E</v>
      </c>
      <c r="B45" s="63" t="s">
        <v>358</v>
      </c>
      <c r="C45" s="63" t="s">
        <v>358</v>
      </c>
      <c r="D45" s="55" t="s">
        <v>397</v>
      </c>
      <c r="E45" s="55" t="s">
        <v>393</v>
      </c>
      <c r="F45" s="55" t="s">
        <v>400</v>
      </c>
      <c r="G45" s="55" t="s">
        <v>399</v>
      </c>
      <c r="H45" s="9" t="s">
        <v>362</v>
      </c>
      <c r="I45" s="62">
        <v>0</v>
      </c>
      <c r="J45" s="55" t="s">
        <v>358</v>
      </c>
      <c r="K45" s="55">
        <v>0</v>
      </c>
      <c r="L45" s="55" t="s">
        <v>358</v>
      </c>
      <c r="M45" s="55" t="s">
        <v>358</v>
      </c>
      <c r="N45" s="191">
        <v>0</v>
      </c>
      <c r="O45" s="62" t="s">
        <v>358</v>
      </c>
      <c r="P45" s="55" t="s">
        <v>358</v>
      </c>
      <c r="Q45" s="55" t="s">
        <v>358</v>
      </c>
      <c r="R45" s="191" t="s">
        <v>358</v>
      </c>
      <c r="S45" s="62">
        <v>0</v>
      </c>
      <c r="T45" s="55">
        <v>0</v>
      </c>
      <c r="U45" s="55">
        <v>0</v>
      </c>
      <c r="V45" s="55">
        <v>0</v>
      </c>
      <c r="W45" s="191">
        <v>0</v>
      </c>
      <c r="X45" s="62">
        <v>0</v>
      </c>
      <c r="Y45" s="55">
        <v>0</v>
      </c>
      <c r="Z45" s="191">
        <v>0</v>
      </c>
      <c r="AA45" s="192">
        <v>0</v>
      </c>
      <c r="AB45" s="195">
        <v>0</v>
      </c>
      <c r="AC45" s="194">
        <v>0</v>
      </c>
    </row>
    <row r="46" spans="1:29" ht="30" customHeight="1" x14ac:dyDescent="0.3">
      <c r="A46" s="57" t="str">
        <f t="shared" si="0"/>
        <v>Unitil - FG&amp;E</v>
      </c>
      <c r="B46" s="63" t="s">
        <v>358</v>
      </c>
      <c r="C46" s="63" t="s">
        <v>358</v>
      </c>
      <c r="D46" s="55" t="s">
        <v>397</v>
      </c>
      <c r="E46" s="55" t="s">
        <v>393</v>
      </c>
      <c r="F46" s="55" t="s">
        <v>401</v>
      </c>
      <c r="G46" s="55" t="s">
        <v>393</v>
      </c>
      <c r="H46" s="9" t="s">
        <v>362</v>
      </c>
      <c r="I46" s="62">
        <v>0</v>
      </c>
      <c r="J46" s="55" t="s">
        <v>358</v>
      </c>
      <c r="K46" s="55">
        <v>0</v>
      </c>
      <c r="L46" s="55" t="s">
        <v>358</v>
      </c>
      <c r="M46" s="55" t="s">
        <v>358</v>
      </c>
      <c r="N46" s="191">
        <v>0</v>
      </c>
      <c r="O46" s="62" t="s">
        <v>358</v>
      </c>
      <c r="P46" s="55" t="s">
        <v>358</v>
      </c>
      <c r="Q46" s="55" t="s">
        <v>358</v>
      </c>
      <c r="R46" s="191" t="s">
        <v>358</v>
      </c>
      <c r="S46" s="62">
        <v>0</v>
      </c>
      <c r="T46" s="55">
        <v>0</v>
      </c>
      <c r="U46" s="55">
        <v>0</v>
      </c>
      <c r="V46" s="55">
        <v>0</v>
      </c>
      <c r="W46" s="191">
        <v>0</v>
      </c>
      <c r="X46" s="62">
        <v>0</v>
      </c>
      <c r="Y46" s="55">
        <v>0</v>
      </c>
      <c r="Z46" s="191">
        <v>0</v>
      </c>
      <c r="AA46" s="192">
        <v>0</v>
      </c>
      <c r="AB46" s="195">
        <v>0</v>
      </c>
      <c r="AC46" s="194">
        <v>0</v>
      </c>
    </row>
    <row r="47" spans="1:29" ht="30" customHeight="1" x14ac:dyDescent="0.3">
      <c r="A47" s="57" t="str">
        <f t="shared" si="0"/>
        <v>Unitil - FG&amp;E</v>
      </c>
      <c r="B47" s="63" t="s">
        <v>358</v>
      </c>
      <c r="C47" s="63" t="s">
        <v>358</v>
      </c>
      <c r="D47" s="55" t="s">
        <v>397</v>
      </c>
      <c r="E47" s="55" t="s">
        <v>393</v>
      </c>
      <c r="F47" s="448"/>
      <c r="G47" s="448"/>
      <c r="H47" s="449"/>
      <c r="I47" s="62">
        <v>0</v>
      </c>
      <c r="J47" s="55" t="s">
        <v>358</v>
      </c>
      <c r="K47" s="55">
        <v>0</v>
      </c>
      <c r="L47" s="55" t="s">
        <v>358</v>
      </c>
      <c r="M47" s="55" t="s">
        <v>358</v>
      </c>
      <c r="N47" s="191">
        <v>0</v>
      </c>
      <c r="O47" s="62" t="s">
        <v>358</v>
      </c>
      <c r="P47" s="55" t="s">
        <v>358</v>
      </c>
      <c r="Q47" s="55" t="s">
        <v>358</v>
      </c>
      <c r="R47" s="191" t="s">
        <v>358</v>
      </c>
      <c r="S47" s="62">
        <v>0</v>
      </c>
      <c r="T47" s="55">
        <v>0</v>
      </c>
      <c r="U47" s="55">
        <v>0</v>
      </c>
      <c r="V47" s="55">
        <v>0</v>
      </c>
      <c r="W47" s="191">
        <v>0</v>
      </c>
      <c r="X47" s="62">
        <v>0</v>
      </c>
      <c r="Y47" s="55">
        <v>0</v>
      </c>
      <c r="Z47" s="191">
        <v>0</v>
      </c>
      <c r="AA47" s="192">
        <v>0</v>
      </c>
      <c r="AB47" s="195">
        <v>0</v>
      </c>
      <c r="AC47" s="194">
        <v>0</v>
      </c>
    </row>
    <row r="48" spans="1:29" ht="30" customHeight="1" x14ac:dyDescent="0.3">
      <c r="A48" s="57" t="str">
        <f t="shared" si="0"/>
        <v>Unitil - FG&amp;E</v>
      </c>
      <c r="B48" s="63" t="s">
        <v>358</v>
      </c>
      <c r="C48" s="63" t="s">
        <v>358</v>
      </c>
      <c r="D48" s="55" t="s">
        <v>402</v>
      </c>
      <c r="E48" s="55" t="s">
        <v>360</v>
      </c>
      <c r="F48" s="55" t="s">
        <v>403</v>
      </c>
      <c r="G48" s="55" t="s">
        <v>404</v>
      </c>
      <c r="H48" s="9" t="s">
        <v>362</v>
      </c>
      <c r="I48" s="62">
        <v>0</v>
      </c>
      <c r="J48" s="55" t="s">
        <v>358</v>
      </c>
      <c r="K48" s="55">
        <v>1</v>
      </c>
      <c r="L48" s="55" t="s">
        <v>358</v>
      </c>
      <c r="M48" s="55" t="s">
        <v>358</v>
      </c>
      <c r="N48" s="191">
        <v>0</v>
      </c>
      <c r="O48" s="62" t="s">
        <v>358</v>
      </c>
      <c r="P48" s="55" t="s">
        <v>358</v>
      </c>
      <c r="Q48" s="55" t="s">
        <v>358</v>
      </c>
      <c r="R48" s="191" t="s">
        <v>358</v>
      </c>
      <c r="S48" s="62">
        <v>0</v>
      </c>
      <c r="T48" s="55">
        <v>0</v>
      </c>
      <c r="U48" s="55">
        <v>0</v>
      </c>
      <c r="V48" s="55">
        <v>0</v>
      </c>
      <c r="W48" s="191">
        <v>0</v>
      </c>
      <c r="X48" s="62">
        <v>0</v>
      </c>
      <c r="Y48" s="55">
        <v>0</v>
      </c>
      <c r="Z48" s="191">
        <v>0</v>
      </c>
      <c r="AA48" s="192">
        <v>0</v>
      </c>
      <c r="AB48" s="195">
        <v>0</v>
      </c>
      <c r="AC48" s="194">
        <v>0</v>
      </c>
    </row>
    <row r="49" spans="1:29" ht="30" customHeight="1" x14ac:dyDescent="0.3">
      <c r="A49" s="57" t="str">
        <f t="shared" si="0"/>
        <v>Unitil - FG&amp;E</v>
      </c>
      <c r="B49" s="63" t="s">
        <v>358</v>
      </c>
      <c r="C49" s="63" t="s">
        <v>358</v>
      </c>
      <c r="D49" s="55" t="s">
        <v>402</v>
      </c>
      <c r="E49" s="55" t="s">
        <v>360</v>
      </c>
      <c r="F49" s="448"/>
      <c r="G49" s="448"/>
      <c r="H49" s="449"/>
      <c r="I49" s="62">
        <v>0</v>
      </c>
      <c r="J49" s="55" t="s">
        <v>358</v>
      </c>
      <c r="K49" s="55">
        <v>0</v>
      </c>
      <c r="L49" s="55" t="s">
        <v>358</v>
      </c>
      <c r="M49" s="55" t="s">
        <v>358</v>
      </c>
      <c r="N49" s="191">
        <v>0</v>
      </c>
      <c r="O49" s="62" t="s">
        <v>358</v>
      </c>
      <c r="P49" s="55" t="s">
        <v>358</v>
      </c>
      <c r="Q49" s="55" t="s">
        <v>358</v>
      </c>
      <c r="R49" s="191" t="s">
        <v>358</v>
      </c>
      <c r="S49" s="62">
        <v>0</v>
      </c>
      <c r="T49" s="55">
        <v>0</v>
      </c>
      <c r="U49" s="55">
        <v>0</v>
      </c>
      <c r="V49" s="55">
        <v>0</v>
      </c>
      <c r="W49" s="191">
        <v>0</v>
      </c>
      <c r="X49" s="62">
        <v>0</v>
      </c>
      <c r="Y49" s="55">
        <v>0</v>
      </c>
      <c r="Z49" s="191">
        <v>0</v>
      </c>
      <c r="AA49" s="192">
        <v>0</v>
      </c>
      <c r="AB49" s="195">
        <v>0</v>
      </c>
      <c r="AC49" s="194">
        <v>0</v>
      </c>
    </row>
    <row r="50" spans="1:29" ht="30" customHeight="1" x14ac:dyDescent="0.3">
      <c r="A50" s="57" t="str">
        <f t="shared" si="0"/>
        <v>Unitil - FG&amp;E</v>
      </c>
      <c r="B50" s="63" t="s">
        <v>358</v>
      </c>
      <c r="C50" s="63" t="s">
        <v>358</v>
      </c>
      <c r="D50" s="55" t="s">
        <v>405</v>
      </c>
      <c r="E50" s="55" t="s">
        <v>370</v>
      </c>
      <c r="F50" s="55" t="s">
        <v>406</v>
      </c>
      <c r="G50" s="55" t="s">
        <v>374</v>
      </c>
      <c r="H50" s="9" t="s">
        <v>362</v>
      </c>
      <c r="I50" s="62">
        <v>0</v>
      </c>
      <c r="J50" s="55" t="s">
        <v>358</v>
      </c>
      <c r="K50" s="55">
        <v>0</v>
      </c>
      <c r="L50" s="55" t="s">
        <v>358</v>
      </c>
      <c r="M50" s="55" t="s">
        <v>358</v>
      </c>
      <c r="N50" s="191">
        <v>0</v>
      </c>
      <c r="O50" s="62" t="s">
        <v>358</v>
      </c>
      <c r="P50" s="55" t="s">
        <v>358</v>
      </c>
      <c r="Q50" s="55" t="s">
        <v>358</v>
      </c>
      <c r="R50" s="191" t="s">
        <v>358</v>
      </c>
      <c r="S50" s="62">
        <v>0</v>
      </c>
      <c r="T50" s="55">
        <v>0</v>
      </c>
      <c r="U50" s="55">
        <v>0</v>
      </c>
      <c r="V50" s="55">
        <v>0</v>
      </c>
      <c r="W50" s="191">
        <v>0</v>
      </c>
      <c r="X50" s="62">
        <v>0</v>
      </c>
      <c r="Y50" s="55">
        <v>0</v>
      </c>
      <c r="Z50" s="191">
        <v>0</v>
      </c>
      <c r="AA50" s="192">
        <v>0</v>
      </c>
      <c r="AB50" s="195">
        <v>0</v>
      </c>
      <c r="AC50" s="194">
        <v>0</v>
      </c>
    </row>
    <row r="51" spans="1:29" ht="30" customHeight="1" x14ac:dyDescent="0.3">
      <c r="A51" s="57" t="str">
        <f t="shared" si="0"/>
        <v>Unitil - FG&amp;E</v>
      </c>
      <c r="B51" s="63" t="s">
        <v>358</v>
      </c>
      <c r="C51" s="63" t="s">
        <v>358</v>
      </c>
      <c r="D51" s="55" t="s">
        <v>405</v>
      </c>
      <c r="E51" s="55" t="s">
        <v>370</v>
      </c>
      <c r="F51" s="55" t="s">
        <v>407</v>
      </c>
      <c r="G51" s="55" t="s">
        <v>408</v>
      </c>
      <c r="H51" s="9" t="s">
        <v>362</v>
      </c>
      <c r="I51" s="62">
        <v>0</v>
      </c>
      <c r="J51" s="55" t="s">
        <v>358</v>
      </c>
      <c r="K51" s="55">
        <v>0</v>
      </c>
      <c r="L51" s="55" t="s">
        <v>358</v>
      </c>
      <c r="M51" s="55" t="s">
        <v>358</v>
      </c>
      <c r="N51" s="191">
        <v>0</v>
      </c>
      <c r="O51" s="62" t="s">
        <v>358</v>
      </c>
      <c r="P51" s="55" t="s">
        <v>358</v>
      </c>
      <c r="Q51" s="55" t="s">
        <v>358</v>
      </c>
      <c r="R51" s="191" t="s">
        <v>358</v>
      </c>
      <c r="S51" s="62">
        <v>0</v>
      </c>
      <c r="T51" s="55">
        <v>0</v>
      </c>
      <c r="U51" s="55">
        <v>0</v>
      </c>
      <c r="V51" s="55">
        <v>0</v>
      </c>
      <c r="W51" s="191">
        <v>0</v>
      </c>
      <c r="X51" s="62">
        <v>0</v>
      </c>
      <c r="Y51" s="55">
        <v>0</v>
      </c>
      <c r="Z51" s="191">
        <v>0</v>
      </c>
      <c r="AA51" s="192">
        <v>0</v>
      </c>
      <c r="AB51" s="195">
        <v>0</v>
      </c>
      <c r="AC51" s="194">
        <v>0</v>
      </c>
    </row>
    <row r="52" spans="1:29" ht="30" customHeight="1" x14ac:dyDescent="0.3">
      <c r="A52" s="57" t="str">
        <f t="shared" si="0"/>
        <v>Unitil - FG&amp;E</v>
      </c>
      <c r="B52" s="63" t="s">
        <v>358</v>
      </c>
      <c r="C52" s="63" t="s">
        <v>358</v>
      </c>
      <c r="D52" s="55" t="s">
        <v>405</v>
      </c>
      <c r="E52" s="55" t="s">
        <v>370</v>
      </c>
      <c r="F52" s="448"/>
      <c r="G52" s="448"/>
      <c r="H52" s="449"/>
      <c r="I52" s="62">
        <v>0</v>
      </c>
      <c r="J52" s="55" t="s">
        <v>358</v>
      </c>
      <c r="K52" s="55">
        <v>0</v>
      </c>
      <c r="L52" s="55" t="s">
        <v>358</v>
      </c>
      <c r="M52" s="55" t="s">
        <v>358</v>
      </c>
      <c r="N52" s="191">
        <v>0</v>
      </c>
      <c r="O52" s="62" t="s">
        <v>358</v>
      </c>
      <c r="P52" s="55" t="s">
        <v>358</v>
      </c>
      <c r="Q52" s="55" t="s">
        <v>358</v>
      </c>
      <c r="R52" s="191" t="s">
        <v>358</v>
      </c>
      <c r="S52" s="62">
        <v>0</v>
      </c>
      <c r="T52" s="55">
        <v>0</v>
      </c>
      <c r="U52" s="55">
        <v>0</v>
      </c>
      <c r="V52" s="55">
        <v>0</v>
      </c>
      <c r="W52" s="191">
        <v>0</v>
      </c>
      <c r="X52" s="62">
        <v>0</v>
      </c>
      <c r="Y52" s="55">
        <v>0</v>
      </c>
      <c r="Z52" s="191">
        <v>0</v>
      </c>
      <c r="AA52" s="192">
        <v>0</v>
      </c>
      <c r="AB52" s="195">
        <v>0</v>
      </c>
      <c r="AC52" s="194">
        <v>0</v>
      </c>
    </row>
    <row r="53" spans="1:29" ht="30" customHeight="1" x14ac:dyDescent="0.3">
      <c r="A53" s="57" t="str">
        <f t="shared" si="0"/>
        <v>Unitil - FG&amp;E</v>
      </c>
      <c r="B53" s="63" t="s">
        <v>358</v>
      </c>
      <c r="C53" s="63" t="s">
        <v>358</v>
      </c>
      <c r="D53" s="55" t="s">
        <v>409</v>
      </c>
      <c r="E53" s="55" t="s">
        <v>360</v>
      </c>
      <c r="F53" s="55" t="s">
        <v>410</v>
      </c>
      <c r="G53" s="55" t="s">
        <v>360</v>
      </c>
      <c r="H53" s="9" t="s">
        <v>362</v>
      </c>
      <c r="I53" s="62">
        <v>0</v>
      </c>
      <c r="J53" s="55" t="s">
        <v>358</v>
      </c>
      <c r="K53" s="55">
        <v>0</v>
      </c>
      <c r="L53" s="55" t="s">
        <v>358</v>
      </c>
      <c r="M53" s="55" t="s">
        <v>358</v>
      </c>
      <c r="N53" s="191">
        <v>0</v>
      </c>
      <c r="O53" s="62" t="s">
        <v>358</v>
      </c>
      <c r="P53" s="55" t="s">
        <v>358</v>
      </c>
      <c r="Q53" s="55" t="s">
        <v>358</v>
      </c>
      <c r="R53" s="191" t="s">
        <v>358</v>
      </c>
      <c r="S53" s="62">
        <v>0</v>
      </c>
      <c r="T53" s="55">
        <v>0</v>
      </c>
      <c r="U53" s="55">
        <v>0</v>
      </c>
      <c r="V53" s="55">
        <v>0</v>
      </c>
      <c r="W53" s="191">
        <v>0</v>
      </c>
      <c r="X53" s="62">
        <v>0</v>
      </c>
      <c r="Y53" s="55">
        <v>0</v>
      </c>
      <c r="Z53" s="191">
        <v>0</v>
      </c>
      <c r="AA53" s="192">
        <v>0</v>
      </c>
      <c r="AB53" s="195">
        <v>0</v>
      </c>
      <c r="AC53" s="194">
        <v>0</v>
      </c>
    </row>
    <row r="54" spans="1:29" ht="30" customHeight="1" x14ac:dyDescent="0.3">
      <c r="A54" s="57" t="str">
        <f t="shared" si="0"/>
        <v>Unitil - FG&amp;E</v>
      </c>
      <c r="B54" s="63" t="s">
        <v>358</v>
      </c>
      <c r="C54" s="63" t="s">
        <v>358</v>
      </c>
      <c r="D54" s="55" t="s">
        <v>409</v>
      </c>
      <c r="E54" s="55" t="s">
        <v>360</v>
      </c>
      <c r="F54" s="55" t="s">
        <v>411</v>
      </c>
      <c r="G54" s="55" t="s">
        <v>360</v>
      </c>
      <c r="H54" s="9" t="s">
        <v>362</v>
      </c>
      <c r="I54" s="62">
        <v>0</v>
      </c>
      <c r="J54" s="55" t="s">
        <v>358</v>
      </c>
      <c r="K54" s="55">
        <v>0</v>
      </c>
      <c r="L54" s="55" t="s">
        <v>358</v>
      </c>
      <c r="M54" s="55" t="s">
        <v>358</v>
      </c>
      <c r="N54" s="191">
        <v>0</v>
      </c>
      <c r="O54" s="62" t="s">
        <v>358</v>
      </c>
      <c r="P54" s="55" t="s">
        <v>358</v>
      </c>
      <c r="Q54" s="55" t="s">
        <v>358</v>
      </c>
      <c r="R54" s="191" t="s">
        <v>358</v>
      </c>
      <c r="S54" s="62">
        <v>0</v>
      </c>
      <c r="T54" s="55">
        <v>0</v>
      </c>
      <c r="U54" s="55">
        <v>0</v>
      </c>
      <c r="V54" s="55">
        <v>0</v>
      </c>
      <c r="W54" s="191">
        <v>0</v>
      </c>
      <c r="X54" s="62">
        <v>0</v>
      </c>
      <c r="Y54" s="55">
        <v>0</v>
      </c>
      <c r="Z54" s="191">
        <v>0</v>
      </c>
      <c r="AA54" s="192">
        <v>0</v>
      </c>
      <c r="AB54" s="195">
        <v>0</v>
      </c>
      <c r="AC54" s="194">
        <v>0</v>
      </c>
    </row>
    <row r="55" spans="1:29" ht="30" customHeight="1" x14ac:dyDescent="0.3">
      <c r="A55" s="57" t="str">
        <f t="shared" si="0"/>
        <v>Unitil - FG&amp;E</v>
      </c>
      <c r="B55" s="63" t="s">
        <v>358</v>
      </c>
      <c r="C55" s="63" t="s">
        <v>358</v>
      </c>
      <c r="D55" s="55" t="s">
        <v>409</v>
      </c>
      <c r="E55" s="55" t="s">
        <v>360</v>
      </c>
      <c r="F55" s="55" t="s">
        <v>412</v>
      </c>
      <c r="G55" s="55" t="s">
        <v>413</v>
      </c>
      <c r="H55" s="9" t="s">
        <v>362</v>
      </c>
      <c r="I55" s="62">
        <v>0</v>
      </c>
      <c r="J55" s="55" t="s">
        <v>358</v>
      </c>
      <c r="K55" s="55">
        <v>0</v>
      </c>
      <c r="L55" s="55" t="s">
        <v>358</v>
      </c>
      <c r="M55" s="55" t="s">
        <v>358</v>
      </c>
      <c r="N55" s="191">
        <v>0</v>
      </c>
      <c r="O55" s="62" t="s">
        <v>358</v>
      </c>
      <c r="P55" s="55" t="s">
        <v>358</v>
      </c>
      <c r="Q55" s="55" t="s">
        <v>358</v>
      </c>
      <c r="R55" s="191" t="s">
        <v>358</v>
      </c>
      <c r="S55" s="62">
        <v>0</v>
      </c>
      <c r="T55" s="55">
        <v>0</v>
      </c>
      <c r="U55" s="55">
        <v>0</v>
      </c>
      <c r="V55" s="55">
        <v>0</v>
      </c>
      <c r="W55" s="191">
        <v>0</v>
      </c>
      <c r="X55" s="62">
        <v>0</v>
      </c>
      <c r="Y55" s="55">
        <v>0</v>
      </c>
      <c r="Z55" s="191">
        <v>0</v>
      </c>
      <c r="AA55" s="192">
        <v>0</v>
      </c>
      <c r="AB55" s="195">
        <v>0</v>
      </c>
      <c r="AC55" s="194">
        <v>0</v>
      </c>
    </row>
    <row r="56" spans="1:29" ht="30" customHeight="1" x14ac:dyDescent="0.3">
      <c r="A56" s="57" t="str">
        <f t="shared" si="0"/>
        <v>Unitil - FG&amp;E</v>
      </c>
      <c r="B56" s="63" t="s">
        <v>358</v>
      </c>
      <c r="C56" s="63" t="s">
        <v>358</v>
      </c>
      <c r="D56" s="55" t="s">
        <v>409</v>
      </c>
      <c r="E56" s="55" t="s">
        <v>360</v>
      </c>
      <c r="F56" s="55" t="s">
        <v>414</v>
      </c>
      <c r="G56" s="55" t="s">
        <v>360</v>
      </c>
      <c r="H56" s="9" t="s">
        <v>362</v>
      </c>
      <c r="I56" s="62">
        <v>0</v>
      </c>
      <c r="J56" s="55" t="s">
        <v>358</v>
      </c>
      <c r="K56" s="55">
        <v>0</v>
      </c>
      <c r="L56" s="55" t="s">
        <v>358</v>
      </c>
      <c r="M56" s="55" t="s">
        <v>358</v>
      </c>
      <c r="N56" s="191">
        <v>0</v>
      </c>
      <c r="O56" s="62" t="s">
        <v>358</v>
      </c>
      <c r="P56" s="55" t="s">
        <v>358</v>
      </c>
      <c r="Q56" s="55" t="s">
        <v>358</v>
      </c>
      <c r="R56" s="191" t="s">
        <v>358</v>
      </c>
      <c r="S56" s="62">
        <v>0</v>
      </c>
      <c r="T56" s="55">
        <v>0</v>
      </c>
      <c r="U56" s="55">
        <v>0</v>
      </c>
      <c r="V56" s="55">
        <v>0</v>
      </c>
      <c r="W56" s="191">
        <v>0</v>
      </c>
      <c r="X56" s="62">
        <v>0</v>
      </c>
      <c r="Y56" s="55">
        <v>0</v>
      </c>
      <c r="Z56" s="191">
        <v>0</v>
      </c>
      <c r="AA56" s="192">
        <v>0</v>
      </c>
      <c r="AB56" s="195">
        <v>0</v>
      </c>
      <c r="AC56" s="194">
        <v>0</v>
      </c>
    </row>
    <row r="57" spans="1:29" ht="30" customHeight="1" x14ac:dyDescent="0.3">
      <c r="A57" s="57" t="str">
        <f t="shared" si="0"/>
        <v>Unitil - FG&amp;E</v>
      </c>
      <c r="B57" s="63" t="s">
        <v>358</v>
      </c>
      <c r="C57" s="63" t="s">
        <v>358</v>
      </c>
      <c r="D57" s="55" t="s">
        <v>409</v>
      </c>
      <c r="E57" s="55" t="s">
        <v>360</v>
      </c>
      <c r="F57" s="55">
        <v>1303</v>
      </c>
      <c r="G57" s="55" t="s">
        <v>360</v>
      </c>
      <c r="H57" s="9" t="s">
        <v>362</v>
      </c>
      <c r="I57" s="62">
        <v>0</v>
      </c>
      <c r="J57" s="55" t="s">
        <v>358</v>
      </c>
      <c r="K57" s="55">
        <v>0</v>
      </c>
      <c r="L57" s="55" t="s">
        <v>358</v>
      </c>
      <c r="M57" s="55" t="s">
        <v>358</v>
      </c>
      <c r="N57" s="191">
        <v>0</v>
      </c>
      <c r="O57" s="62" t="s">
        <v>358</v>
      </c>
      <c r="P57" s="55" t="s">
        <v>358</v>
      </c>
      <c r="Q57" s="55" t="s">
        <v>358</v>
      </c>
      <c r="R57" s="191" t="s">
        <v>358</v>
      </c>
      <c r="S57" s="62">
        <v>0</v>
      </c>
      <c r="T57" s="55">
        <v>0</v>
      </c>
      <c r="U57" s="55">
        <v>0</v>
      </c>
      <c r="V57" s="55">
        <v>0</v>
      </c>
      <c r="W57" s="191">
        <v>0</v>
      </c>
      <c r="X57" s="62">
        <v>0</v>
      </c>
      <c r="Y57" s="55">
        <v>0</v>
      </c>
      <c r="Z57" s="191">
        <v>0</v>
      </c>
      <c r="AA57" s="192">
        <v>0</v>
      </c>
      <c r="AB57" s="195">
        <v>0</v>
      </c>
      <c r="AC57" s="194">
        <v>0</v>
      </c>
    </row>
    <row r="58" spans="1:29" ht="30" customHeight="1" x14ac:dyDescent="0.3">
      <c r="A58" s="57" t="str">
        <f t="shared" si="0"/>
        <v>Unitil - FG&amp;E</v>
      </c>
      <c r="B58" s="63" t="s">
        <v>358</v>
      </c>
      <c r="C58" s="63" t="s">
        <v>358</v>
      </c>
      <c r="D58" s="55" t="s">
        <v>409</v>
      </c>
      <c r="E58" s="55" t="s">
        <v>360</v>
      </c>
      <c r="F58" s="55">
        <v>1309</v>
      </c>
      <c r="G58" s="55" t="s">
        <v>360</v>
      </c>
      <c r="H58" s="9" t="s">
        <v>362</v>
      </c>
      <c r="I58" s="62">
        <v>0</v>
      </c>
      <c r="J58" s="55" t="s">
        <v>358</v>
      </c>
      <c r="K58" s="55">
        <v>0</v>
      </c>
      <c r="L58" s="55" t="s">
        <v>358</v>
      </c>
      <c r="M58" s="55" t="s">
        <v>358</v>
      </c>
      <c r="N58" s="191">
        <v>0</v>
      </c>
      <c r="O58" s="62" t="s">
        <v>358</v>
      </c>
      <c r="P58" s="55" t="s">
        <v>358</v>
      </c>
      <c r="Q58" s="55" t="s">
        <v>358</v>
      </c>
      <c r="R58" s="191" t="s">
        <v>358</v>
      </c>
      <c r="S58" s="62">
        <v>0</v>
      </c>
      <c r="T58" s="55">
        <v>0</v>
      </c>
      <c r="U58" s="55">
        <v>0</v>
      </c>
      <c r="V58" s="55">
        <v>0</v>
      </c>
      <c r="W58" s="191">
        <v>0</v>
      </c>
      <c r="X58" s="62">
        <v>0</v>
      </c>
      <c r="Y58" s="55">
        <v>0</v>
      </c>
      <c r="Z58" s="191">
        <v>0</v>
      </c>
      <c r="AA58" s="192">
        <v>0</v>
      </c>
      <c r="AB58" s="195">
        <v>0</v>
      </c>
      <c r="AC58" s="194">
        <v>0</v>
      </c>
    </row>
    <row r="59" spans="1:29" ht="30" customHeight="1" x14ac:dyDescent="0.3">
      <c r="A59" s="57" t="str">
        <f t="shared" si="0"/>
        <v>Unitil - FG&amp;E</v>
      </c>
      <c r="B59" s="63" t="s">
        <v>358</v>
      </c>
      <c r="C59" s="63" t="s">
        <v>358</v>
      </c>
      <c r="D59" s="55" t="s">
        <v>409</v>
      </c>
      <c r="E59" s="55" t="s">
        <v>360</v>
      </c>
      <c r="F59" s="448"/>
      <c r="G59" s="448"/>
      <c r="H59" s="449"/>
      <c r="I59" s="62">
        <v>0</v>
      </c>
      <c r="J59" s="55" t="s">
        <v>358</v>
      </c>
      <c r="K59" s="55">
        <v>0</v>
      </c>
      <c r="L59" s="55" t="s">
        <v>358</v>
      </c>
      <c r="M59" s="55" t="s">
        <v>358</v>
      </c>
      <c r="N59" s="191">
        <v>0</v>
      </c>
      <c r="O59" s="62" t="s">
        <v>358</v>
      </c>
      <c r="P59" s="55" t="s">
        <v>358</v>
      </c>
      <c r="Q59" s="55" t="s">
        <v>358</v>
      </c>
      <c r="R59" s="191" t="s">
        <v>358</v>
      </c>
      <c r="S59" s="62">
        <v>0</v>
      </c>
      <c r="T59" s="55">
        <v>0</v>
      </c>
      <c r="U59" s="55">
        <v>0</v>
      </c>
      <c r="V59" s="55">
        <v>0</v>
      </c>
      <c r="W59" s="191">
        <v>0</v>
      </c>
      <c r="X59" s="62">
        <v>0</v>
      </c>
      <c r="Y59" s="55">
        <v>0</v>
      </c>
      <c r="Z59" s="191">
        <v>0</v>
      </c>
      <c r="AA59" s="192">
        <v>0</v>
      </c>
      <c r="AB59" s="195">
        <v>0</v>
      </c>
      <c r="AC59" s="194">
        <v>0</v>
      </c>
    </row>
    <row r="60" spans="1:29" ht="30" customHeight="1" x14ac:dyDescent="0.3">
      <c r="A60" s="57" t="str">
        <f t="shared" si="0"/>
        <v>Unitil - FG&amp;E</v>
      </c>
      <c r="B60" s="63" t="s">
        <v>358</v>
      </c>
      <c r="C60" s="63" t="s">
        <v>358</v>
      </c>
      <c r="D60" s="55" t="s">
        <v>415</v>
      </c>
      <c r="E60" s="55" t="s">
        <v>360</v>
      </c>
      <c r="F60" s="55" t="s">
        <v>416</v>
      </c>
      <c r="G60" s="55" t="s">
        <v>360</v>
      </c>
      <c r="H60" s="9" t="s">
        <v>362</v>
      </c>
      <c r="I60" s="62">
        <v>0</v>
      </c>
      <c r="J60" s="55" t="s">
        <v>358</v>
      </c>
      <c r="K60" s="55">
        <v>0</v>
      </c>
      <c r="L60" s="55" t="s">
        <v>358</v>
      </c>
      <c r="M60" s="55" t="s">
        <v>358</v>
      </c>
      <c r="N60" s="191">
        <v>0</v>
      </c>
      <c r="O60" s="62" t="s">
        <v>358</v>
      </c>
      <c r="P60" s="55" t="s">
        <v>358</v>
      </c>
      <c r="Q60" s="55" t="s">
        <v>358</v>
      </c>
      <c r="R60" s="191" t="s">
        <v>358</v>
      </c>
      <c r="S60" s="62">
        <v>0</v>
      </c>
      <c r="T60" s="55">
        <v>0</v>
      </c>
      <c r="U60" s="55">
        <v>0</v>
      </c>
      <c r="V60" s="55">
        <v>0</v>
      </c>
      <c r="W60" s="191">
        <v>0</v>
      </c>
      <c r="X60" s="62">
        <v>0</v>
      </c>
      <c r="Y60" s="55">
        <v>0</v>
      </c>
      <c r="Z60" s="191">
        <v>0</v>
      </c>
      <c r="AA60" s="192">
        <v>0</v>
      </c>
      <c r="AB60" s="195">
        <v>0</v>
      </c>
      <c r="AC60" s="194">
        <v>0</v>
      </c>
    </row>
    <row r="61" spans="1:29" ht="30" customHeight="1" x14ac:dyDescent="0.3">
      <c r="A61" s="57" t="str">
        <f t="shared" si="0"/>
        <v>Unitil - FG&amp;E</v>
      </c>
      <c r="B61" s="63" t="s">
        <v>358</v>
      </c>
      <c r="C61" s="63" t="s">
        <v>358</v>
      </c>
      <c r="D61" s="55" t="s">
        <v>415</v>
      </c>
      <c r="E61" s="55" t="s">
        <v>360</v>
      </c>
      <c r="F61" s="55" t="s">
        <v>417</v>
      </c>
      <c r="G61" s="55" t="s">
        <v>360</v>
      </c>
      <c r="H61" s="9" t="s">
        <v>362</v>
      </c>
      <c r="I61" s="62">
        <v>0</v>
      </c>
      <c r="J61" s="55" t="s">
        <v>358</v>
      </c>
      <c r="K61" s="55">
        <v>0</v>
      </c>
      <c r="L61" s="55" t="s">
        <v>358</v>
      </c>
      <c r="M61" s="55" t="s">
        <v>358</v>
      </c>
      <c r="N61" s="191">
        <v>0</v>
      </c>
      <c r="O61" s="62" t="s">
        <v>358</v>
      </c>
      <c r="P61" s="55" t="s">
        <v>358</v>
      </c>
      <c r="Q61" s="55" t="s">
        <v>358</v>
      </c>
      <c r="R61" s="191" t="s">
        <v>358</v>
      </c>
      <c r="S61" s="62">
        <v>0</v>
      </c>
      <c r="T61" s="55">
        <v>0</v>
      </c>
      <c r="U61" s="55">
        <v>0</v>
      </c>
      <c r="V61" s="55">
        <v>0</v>
      </c>
      <c r="W61" s="191">
        <v>0</v>
      </c>
      <c r="X61" s="62">
        <v>0</v>
      </c>
      <c r="Y61" s="55">
        <v>0</v>
      </c>
      <c r="Z61" s="191">
        <v>0</v>
      </c>
      <c r="AA61" s="192">
        <v>0</v>
      </c>
      <c r="AB61" s="195">
        <v>0</v>
      </c>
      <c r="AC61" s="194">
        <v>0</v>
      </c>
    </row>
    <row r="62" spans="1:29" ht="30" customHeight="1" x14ac:dyDescent="0.3">
      <c r="A62" s="57" t="str">
        <f t="shared" si="0"/>
        <v>Unitil - FG&amp;E</v>
      </c>
      <c r="B62" s="63" t="s">
        <v>358</v>
      </c>
      <c r="C62" s="63" t="s">
        <v>358</v>
      </c>
      <c r="D62" s="55" t="s">
        <v>415</v>
      </c>
      <c r="E62" s="55" t="s">
        <v>360</v>
      </c>
      <c r="F62" s="55" t="s">
        <v>418</v>
      </c>
      <c r="G62" s="55" t="s">
        <v>360</v>
      </c>
      <c r="H62" s="9" t="s">
        <v>362</v>
      </c>
      <c r="I62" s="62">
        <v>0</v>
      </c>
      <c r="J62" s="55" t="s">
        <v>358</v>
      </c>
      <c r="K62" s="55">
        <v>0</v>
      </c>
      <c r="L62" s="55" t="s">
        <v>358</v>
      </c>
      <c r="M62" s="55" t="s">
        <v>358</v>
      </c>
      <c r="N62" s="191">
        <v>0</v>
      </c>
      <c r="O62" s="62" t="s">
        <v>358</v>
      </c>
      <c r="P62" s="55" t="s">
        <v>358</v>
      </c>
      <c r="Q62" s="55" t="s">
        <v>358</v>
      </c>
      <c r="R62" s="191" t="s">
        <v>358</v>
      </c>
      <c r="S62" s="62">
        <v>0</v>
      </c>
      <c r="T62" s="55">
        <v>0</v>
      </c>
      <c r="U62" s="55">
        <v>0</v>
      </c>
      <c r="V62" s="55">
        <v>0</v>
      </c>
      <c r="W62" s="191">
        <v>0</v>
      </c>
      <c r="X62" s="62">
        <v>0</v>
      </c>
      <c r="Y62" s="55">
        <v>0</v>
      </c>
      <c r="Z62" s="191">
        <v>0</v>
      </c>
      <c r="AA62" s="192">
        <v>0</v>
      </c>
      <c r="AB62" s="195">
        <v>0</v>
      </c>
      <c r="AC62" s="194">
        <v>0</v>
      </c>
    </row>
    <row r="63" spans="1:29" ht="30" customHeight="1" x14ac:dyDescent="0.3">
      <c r="A63" s="57" t="str">
        <f t="shared" si="0"/>
        <v>Unitil - FG&amp;E</v>
      </c>
      <c r="B63" s="63" t="s">
        <v>358</v>
      </c>
      <c r="C63" s="63" t="s">
        <v>358</v>
      </c>
      <c r="D63" s="55" t="s">
        <v>415</v>
      </c>
      <c r="E63" s="55" t="s">
        <v>360</v>
      </c>
      <c r="F63" s="55" t="s">
        <v>419</v>
      </c>
      <c r="G63" s="55" t="s">
        <v>360</v>
      </c>
      <c r="H63" s="9" t="s">
        <v>362</v>
      </c>
      <c r="I63" s="62">
        <v>0</v>
      </c>
      <c r="J63" s="55" t="s">
        <v>358</v>
      </c>
      <c r="K63" s="55">
        <v>0</v>
      </c>
      <c r="L63" s="55" t="s">
        <v>358</v>
      </c>
      <c r="M63" s="55" t="s">
        <v>358</v>
      </c>
      <c r="N63" s="191">
        <v>0</v>
      </c>
      <c r="O63" s="62" t="s">
        <v>358</v>
      </c>
      <c r="P63" s="55" t="s">
        <v>358</v>
      </c>
      <c r="Q63" s="55" t="s">
        <v>358</v>
      </c>
      <c r="R63" s="191" t="s">
        <v>358</v>
      </c>
      <c r="S63" s="62">
        <v>0</v>
      </c>
      <c r="T63" s="55">
        <v>0</v>
      </c>
      <c r="U63" s="55">
        <v>0</v>
      </c>
      <c r="V63" s="55">
        <v>0</v>
      </c>
      <c r="W63" s="191">
        <v>0</v>
      </c>
      <c r="X63" s="62">
        <v>0</v>
      </c>
      <c r="Y63" s="55">
        <v>0</v>
      </c>
      <c r="Z63" s="191">
        <v>0</v>
      </c>
      <c r="AA63" s="192">
        <v>0</v>
      </c>
      <c r="AB63" s="195">
        <v>0</v>
      </c>
      <c r="AC63" s="194">
        <v>0</v>
      </c>
    </row>
    <row r="64" spans="1:29" ht="30" customHeight="1" x14ac:dyDescent="0.3">
      <c r="A64" s="57" t="str">
        <f t="shared" si="0"/>
        <v>Unitil - FG&amp;E</v>
      </c>
      <c r="B64" s="63" t="s">
        <v>358</v>
      </c>
      <c r="C64" s="63" t="s">
        <v>358</v>
      </c>
      <c r="D64" s="55" t="s">
        <v>415</v>
      </c>
      <c r="E64" s="55" t="s">
        <v>360</v>
      </c>
      <c r="F64" s="55" t="s">
        <v>420</v>
      </c>
      <c r="G64" s="55" t="s">
        <v>360</v>
      </c>
      <c r="H64" s="183" t="s">
        <v>362</v>
      </c>
      <c r="I64" s="197">
        <v>0</v>
      </c>
      <c r="J64" s="198" t="s">
        <v>358</v>
      </c>
      <c r="K64" s="198">
        <v>0</v>
      </c>
      <c r="L64" s="198" t="s">
        <v>358</v>
      </c>
      <c r="M64" s="198" t="s">
        <v>358</v>
      </c>
      <c r="N64" s="199">
        <v>0</v>
      </c>
      <c r="O64" s="197" t="s">
        <v>358</v>
      </c>
      <c r="P64" s="198" t="s">
        <v>358</v>
      </c>
      <c r="Q64" s="198" t="s">
        <v>358</v>
      </c>
      <c r="R64" s="199" t="s">
        <v>358</v>
      </c>
      <c r="S64" s="197">
        <v>0</v>
      </c>
      <c r="T64" s="198">
        <v>0</v>
      </c>
      <c r="U64" s="198">
        <v>0</v>
      </c>
      <c r="V64" s="198">
        <v>0</v>
      </c>
      <c r="W64" s="199">
        <v>0</v>
      </c>
      <c r="X64" s="197">
        <v>0</v>
      </c>
      <c r="Y64" s="198">
        <v>0</v>
      </c>
      <c r="Z64" s="199">
        <v>0</v>
      </c>
      <c r="AA64" s="200">
        <v>0</v>
      </c>
      <c r="AB64" s="201">
        <v>0</v>
      </c>
      <c r="AC64" s="202">
        <v>0</v>
      </c>
    </row>
    <row r="65" spans="1:29" ht="30" customHeight="1" thickBot="1" x14ac:dyDescent="0.35">
      <c r="A65" s="57" t="str">
        <f t="shared" si="0"/>
        <v>Unitil - FG&amp;E</v>
      </c>
      <c r="B65" s="63" t="s">
        <v>358</v>
      </c>
      <c r="C65" s="63" t="s">
        <v>358</v>
      </c>
      <c r="D65" s="55" t="s">
        <v>415</v>
      </c>
      <c r="E65" s="55" t="s">
        <v>360</v>
      </c>
      <c r="F65" s="448"/>
      <c r="G65" s="448"/>
      <c r="H65" s="452"/>
      <c r="I65" s="62">
        <v>0</v>
      </c>
      <c r="J65" s="55" t="s">
        <v>358</v>
      </c>
      <c r="K65" s="55">
        <v>0</v>
      </c>
      <c r="L65" s="55" t="s">
        <v>358</v>
      </c>
      <c r="M65" s="55" t="s">
        <v>358</v>
      </c>
      <c r="N65" s="191">
        <v>0</v>
      </c>
      <c r="O65" s="62" t="s">
        <v>358</v>
      </c>
      <c r="P65" s="55" t="s">
        <v>358</v>
      </c>
      <c r="Q65" s="55" t="s">
        <v>358</v>
      </c>
      <c r="R65" s="191" t="s">
        <v>358</v>
      </c>
      <c r="S65" s="62">
        <v>0</v>
      </c>
      <c r="T65" s="55">
        <v>0</v>
      </c>
      <c r="U65" s="55">
        <v>0</v>
      </c>
      <c r="V65" s="55">
        <v>0</v>
      </c>
      <c r="W65" s="191">
        <v>0</v>
      </c>
      <c r="X65" s="62">
        <v>0</v>
      </c>
      <c r="Y65" s="55">
        <v>0</v>
      </c>
      <c r="Z65" s="191">
        <v>0</v>
      </c>
      <c r="AA65" s="192">
        <v>0</v>
      </c>
      <c r="AB65" s="195">
        <v>0</v>
      </c>
      <c r="AC65" s="194">
        <v>0</v>
      </c>
    </row>
    <row r="66" spans="1:29" ht="15" thickBot="1" x14ac:dyDescent="0.35">
      <c r="A66" s="220" t="s">
        <v>41</v>
      </c>
      <c r="B66" s="824"/>
      <c r="C66" s="825"/>
      <c r="D66" s="825"/>
      <c r="E66" s="825"/>
      <c r="F66" s="825"/>
      <c r="G66" s="825"/>
      <c r="H66" s="826"/>
      <c r="I66" s="187">
        <f t="shared" ref="I66:AC66" si="1">SUM(I8:I64)</f>
        <v>0</v>
      </c>
      <c r="J66" s="187">
        <f t="shared" si="1"/>
        <v>0</v>
      </c>
      <c r="K66" s="187">
        <f t="shared" si="1"/>
        <v>1</v>
      </c>
      <c r="L66" s="187">
        <f t="shared" si="1"/>
        <v>0</v>
      </c>
      <c r="M66" s="187">
        <f t="shared" si="1"/>
        <v>0</v>
      </c>
      <c r="N66" s="188">
        <f t="shared" si="1"/>
        <v>0</v>
      </c>
      <c r="O66" s="186">
        <f t="shared" si="1"/>
        <v>0</v>
      </c>
      <c r="P66" s="187">
        <f t="shared" si="1"/>
        <v>0</v>
      </c>
      <c r="Q66" s="187">
        <f t="shared" si="1"/>
        <v>0</v>
      </c>
      <c r="R66" s="188">
        <f t="shared" si="1"/>
        <v>0</v>
      </c>
      <c r="S66" s="186">
        <f t="shared" si="1"/>
        <v>0</v>
      </c>
      <c r="T66" s="187">
        <f t="shared" si="1"/>
        <v>0</v>
      </c>
      <c r="U66" s="187">
        <f t="shared" si="1"/>
        <v>0</v>
      </c>
      <c r="V66" s="187">
        <f t="shared" si="1"/>
        <v>0</v>
      </c>
      <c r="W66" s="188">
        <f t="shared" si="1"/>
        <v>0</v>
      </c>
      <c r="X66" s="186">
        <f t="shared" si="1"/>
        <v>0</v>
      </c>
      <c r="Y66" s="187">
        <f t="shared" si="1"/>
        <v>0</v>
      </c>
      <c r="Z66" s="188">
        <f t="shared" si="1"/>
        <v>0</v>
      </c>
      <c r="AA66" s="186">
        <f t="shared" si="1"/>
        <v>0</v>
      </c>
      <c r="AB66" s="188">
        <f t="shared" si="1"/>
        <v>0</v>
      </c>
      <c r="AC66" s="189">
        <f t="shared" si="1"/>
        <v>0</v>
      </c>
    </row>
    <row r="68" spans="1:29" x14ac:dyDescent="0.3">
      <c r="A68" s="38" t="s">
        <v>42</v>
      </c>
      <c r="C68" s="59"/>
    </row>
    <row r="69" spans="1:29" x14ac:dyDescent="0.3">
      <c r="A69" s="181" t="s">
        <v>43</v>
      </c>
      <c r="B69" s="138"/>
      <c r="C69" s="203"/>
      <c r="D69" s="132"/>
      <c r="E69" s="132"/>
      <c r="F69" s="132"/>
      <c r="G69" s="132"/>
      <c r="H69" s="132"/>
      <c r="I69" s="139"/>
      <c r="J69" s="204"/>
      <c r="K69" s="204"/>
      <c r="L69" s="180"/>
      <c r="M69" s="180"/>
      <c r="N69" s="180"/>
      <c r="O69" s="180"/>
      <c r="P69" s="180"/>
    </row>
    <row r="70" spans="1:29" ht="15" customHeight="1" x14ac:dyDescent="0.3">
      <c r="A70" s="150" t="s">
        <v>44</v>
      </c>
      <c r="B70" s="336"/>
      <c r="C70" s="146"/>
      <c r="D70" s="146"/>
      <c r="E70" s="146"/>
      <c r="F70" s="146"/>
      <c r="G70" s="146"/>
      <c r="H70" s="146"/>
      <c r="I70" s="172"/>
      <c r="J70" s="156"/>
      <c r="K70" s="156"/>
      <c r="L70" s="92"/>
      <c r="M70" s="92"/>
      <c r="N70" s="92"/>
      <c r="O70" s="92"/>
      <c r="P70" s="92"/>
      <c r="Q70" s="6"/>
      <c r="R70" s="6"/>
    </row>
    <row r="71" spans="1:29" ht="15" customHeight="1" x14ac:dyDescent="0.3">
      <c r="A71" s="150" t="s">
        <v>45</v>
      </c>
      <c r="B71" s="336"/>
      <c r="C71" s="146"/>
      <c r="D71" s="146"/>
      <c r="E71" s="146"/>
      <c r="F71" s="146"/>
      <c r="G71" s="146"/>
      <c r="H71" s="146"/>
      <c r="I71" s="172"/>
      <c r="J71" s="156"/>
      <c r="K71" s="156"/>
      <c r="L71" s="92"/>
      <c r="M71" s="92"/>
      <c r="N71" s="92"/>
      <c r="O71" s="92"/>
      <c r="P71" s="92"/>
      <c r="Q71" s="6"/>
      <c r="R71" s="6"/>
    </row>
    <row r="72" spans="1:29" ht="15" customHeight="1" x14ac:dyDescent="0.3">
      <c r="A72" s="150" t="s">
        <v>46</v>
      </c>
      <c r="B72" s="336"/>
      <c r="C72" s="146"/>
      <c r="D72" s="146"/>
      <c r="E72" s="146"/>
      <c r="F72" s="146"/>
      <c r="G72" s="146"/>
      <c r="H72" s="146"/>
      <c r="I72" s="172"/>
      <c r="J72" s="156"/>
      <c r="K72" s="156"/>
      <c r="L72" s="92"/>
      <c r="M72" s="92"/>
      <c r="N72" s="92"/>
      <c r="O72" s="92"/>
      <c r="P72" s="92"/>
      <c r="Q72" s="6"/>
      <c r="R72" s="6"/>
    </row>
    <row r="73" spans="1:29" ht="15" customHeight="1" x14ac:dyDescent="0.3">
      <c r="A73" s="153" t="s">
        <v>47</v>
      </c>
      <c r="B73" s="337"/>
      <c r="C73" s="157"/>
      <c r="D73" s="157"/>
      <c r="E73" s="157"/>
      <c r="F73" s="157"/>
      <c r="G73" s="157"/>
      <c r="H73" s="157"/>
      <c r="I73" s="175"/>
      <c r="J73" s="156"/>
      <c r="K73" s="156"/>
      <c r="L73" s="68"/>
      <c r="M73" s="68"/>
      <c r="N73" s="68"/>
      <c r="O73" s="68"/>
      <c r="P73" s="68"/>
    </row>
  </sheetData>
  <mergeCells count="7">
    <mergeCell ref="AA6:AB6"/>
    <mergeCell ref="B66:H66"/>
    <mergeCell ref="A6:H6"/>
    <mergeCell ref="I6:N6"/>
    <mergeCell ref="O6:R6"/>
    <mergeCell ref="S6:W6"/>
    <mergeCell ref="X6:Z6"/>
  </mergeCells>
  <printOptions headings="1" gridLines="1"/>
  <pageMargins left="0.7" right="0.7" top="0.75" bottom="0.75" header="0.3" footer="0.3"/>
  <pageSetup scale="28"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zoomScale="70" zoomScaleNormal="70" workbookViewId="0">
      <selection activeCell="G24" sqref="G24"/>
    </sheetView>
  </sheetViews>
  <sheetFormatPr defaultColWidth="9.109375" defaultRowHeight="14.4" x14ac:dyDescent="0.3"/>
  <cols>
    <col min="1" max="1" width="23.109375" style="112" customWidth="1"/>
    <col min="2" max="2" width="22.109375" style="113" bestFit="1" customWidth="1"/>
    <col min="3" max="8" width="25.88671875" style="113" customWidth="1"/>
    <col min="9" max="9" width="25.88671875" style="112" customWidth="1"/>
    <col min="10" max="10" width="17" style="112" bestFit="1" customWidth="1"/>
    <col min="11" max="11" width="21.5546875" style="112" bestFit="1" customWidth="1"/>
    <col min="12" max="12" width="15.5546875" style="112" bestFit="1" customWidth="1"/>
    <col min="13" max="13" width="11.88671875" style="112" bestFit="1" customWidth="1"/>
    <col min="14" max="16384" width="9.109375" style="112"/>
  </cols>
  <sheetData>
    <row r="1" spans="1:9" x14ac:dyDescent="0.3">
      <c r="A1" s="1" t="s">
        <v>288</v>
      </c>
      <c r="B1" s="1" t="s">
        <v>279</v>
      </c>
      <c r="C1" s="179"/>
      <c r="D1" s="234" t="s">
        <v>2</v>
      </c>
      <c r="E1" s="234" t="s">
        <v>422</v>
      </c>
    </row>
    <row r="2" spans="1:9" x14ac:dyDescent="0.3">
      <c r="A2" s="1"/>
      <c r="B2" s="1"/>
      <c r="C2" s="179"/>
      <c r="D2" s="234" t="s">
        <v>4</v>
      </c>
      <c r="E2" s="250">
        <v>2019</v>
      </c>
      <c r="F2" s="112"/>
    </row>
    <row r="3" spans="1:9" x14ac:dyDescent="0.3">
      <c r="A3" s="1"/>
      <c r="C3" s="2"/>
      <c r="D3" s="2"/>
      <c r="E3" s="112"/>
    </row>
    <row r="4" spans="1:9" ht="15.75" customHeight="1" x14ac:dyDescent="0.3">
      <c r="A4" s="103" t="s">
        <v>280</v>
      </c>
      <c r="I4" s="26"/>
    </row>
    <row r="5" spans="1:9" ht="15" thickBot="1" x14ac:dyDescent="0.35"/>
    <row r="6" spans="1:9" ht="31.8" thickBot="1" x14ac:dyDescent="0.35">
      <c r="A6" s="350" t="s">
        <v>2</v>
      </c>
      <c r="B6" s="50" t="s">
        <v>15</v>
      </c>
      <c r="C6" s="52" t="s">
        <v>281</v>
      </c>
      <c r="D6" s="52" t="s">
        <v>282</v>
      </c>
      <c r="E6" s="72" t="s">
        <v>16</v>
      </c>
      <c r="F6" s="51" t="s">
        <v>283</v>
      </c>
      <c r="G6" s="52" t="s">
        <v>284</v>
      </c>
      <c r="H6" s="52" t="s">
        <v>285</v>
      </c>
      <c r="I6" s="50" t="s">
        <v>286</v>
      </c>
    </row>
    <row r="7" spans="1:9" ht="30" customHeight="1" x14ac:dyDescent="0.3">
      <c r="A7" s="351" t="str">
        <f>$E$1</f>
        <v>Unitil - FG&amp;E</v>
      </c>
      <c r="B7" s="344" t="s">
        <v>359</v>
      </c>
      <c r="C7" s="348" t="s">
        <v>358</v>
      </c>
      <c r="D7" s="348" t="s">
        <v>358</v>
      </c>
      <c r="E7" s="344" t="s">
        <v>360</v>
      </c>
      <c r="F7" s="285">
        <v>4</v>
      </c>
      <c r="G7" s="285">
        <v>4029</v>
      </c>
      <c r="H7" s="285">
        <v>36306.665314959282</v>
      </c>
      <c r="I7" s="669">
        <v>11.15440720074357</v>
      </c>
    </row>
    <row r="8" spans="1:9" ht="30" customHeight="1" x14ac:dyDescent="0.3">
      <c r="A8" s="352" t="str">
        <f t="shared" ref="A8:A18" si="0">$E$1</f>
        <v>Unitil - FG&amp;E</v>
      </c>
      <c r="B8" s="22" t="s">
        <v>366</v>
      </c>
      <c r="C8" s="21" t="s">
        <v>358</v>
      </c>
      <c r="D8" s="21" t="s">
        <v>358</v>
      </c>
      <c r="E8" s="22" t="s">
        <v>360</v>
      </c>
      <c r="F8" s="286">
        <v>3</v>
      </c>
      <c r="G8" s="286">
        <v>3240</v>
      </c>
      <c r="H8" s="286">
        <v>25637.25633310929</v>
      </c>
      <c r="I8" s="670">
        <v>5.8095000149301192</v>
      </c>
    </row>
    <row r="9" spans="1:9" ht="30" customHeight="1" x14ac:dyDescent="0.3">
      <c r="A9" s="352" t="str">
        <f t="shared" si="0"/>
        <v>Unitil - FG&amp;E</v>
      </c>
      <c r="B9" s="22" t="s">
        <v>370</v>
      </c>
      <c r="C9" s="21" t="s">
        <v>358</v>
      </c>
      <c r="D9" s="21" t="s">
        <v>358</v>
      </c>
      <c r="E9" s="22" t="s">
        <v>370</v>
      </c>
      <c r="F9" s="286">
        <v>4</v>
      </c>
      <c r="G9" s="286">
        <v>2071</v>
      </c>
      <c r="H9" s="286">
        <v>46024.692345293319</v>
      </c>
      <c r="I9" s="670">
        <v>10.42937073269524</v>
      </c>
    </row>
    <row r="10" spans="1:9" ht="30" customHeight="1" x14ac:dyDescent="0.3">
      <c r="A10" s="352" t="str">
        <f t="shared" si="0"/>
        <v>Unitil - FG&amp;E</v>
      </c>
      <c r="B10" s="22" t="s">
        <v>376</v>
      </c>
      <c r="C10" s="21" t="s">
        <v>358</v>
      </c>
      <c r="D10" s="21" t="s">
        <v>358</v>
      </c>
      <c r="E10" s="22" t="s">
        <v>360</v>
      </c>
      <c r="F10" s="286">
        <v>2</v>
      </c>
      <c r="G10" s="286">
        <v>1119</v>
      </c>
      <c r="H10" s="286">
        <v>8021.4892279837713</v>
      </c>
      <c r="I10" s="670">
        <v>1.8177000371740539</v>
      </c>
    </row>
    <row r="11" spans="1:9" ht="30" customHeight="1" x14ac:dyDescent="0.3">
      <c r="A11" s="352" t="str">
        <f t="shared" si="0"/>
        <v>Unitil - FG&amp;E</v>
      </c>
      <c r="B11" s="22" t="s">
        <v>378</v>
      </c>
      <c r="C11" s="21" t="s">
        <v>358</v>
      </c>
      <c r="D11" s="21" t="s">
        <v>358</v>
      </c>
      <c r="E11" s="22" t="s">
        <v>360</v>
      </c>
      <c r="F11" s="286">
        <v>1</v>
      </c>
      <c r="G11" s="286">
        <v>1</v>
      </c>
      <c r="H11" s="286">
        <v>154.45459494841069</v>
      </c>
      <c r="I11" s="670">
        <v>2.9271784384785118</v>
      </c>
    </row>
    <row r="12" spans="1:9" ht="30" customHeight="1" x14ac:dyDescent="0.3">
      <c r="A12" s="352" t="str">
        <f t="shared" si="0"/>
        <v>Unitil - FG&amp;E</v>
      </c>
      <c r="B12" s="22" t="s">
        <v>379</v>
      </c>
      <c r="C12" s="21" t="s">
        <v>358</v>
      </c>
      <c r="D12" s="21" t="s">
        <v>358</v>
      </c>
      <c r="E12" s="22" t="s">
        <v>360</v>
      </c>
      <c r="F12" s="286">
        <v>9</v>
      </c>
      <c r="G12" s="286">
        <v>2578</v>
      </c>
      <c r="H12" s="286">
        <v>41858.593734765469</v>
      </c>
      <c r="I12" s="670">
        <v>14.252778886484414</v>
      </c>
    </row>
    <row r="13" spans="1:9" ht="30" customHeight="1" x14ac:dyDescent="0.3">
      <c r="A13" s="352" t="str">
        <f t="shared" si="0"/>
        <v>Unitil - FG&amp;E</v>
      </c>
      <c r="B13" s="22" t="s">
        <v>389</v>
      </c>
      <c r="C13" s="21" t="s">
        <v>358</v>
      </c>
      <c r="D13" s="21" t="s">
        <v>358</v>
      </c>
      <c r="E13" s="22" t="s">
        <v>360</v>
      </c>
      <c r="F13" s="286">
        <v>3</v>
      </c>
      <c r="G13" s="286">
        <v>1845</v>
      </c>
      <c r="H13" s="286">
        <v>17755.897352462282</v>
      </c>
      <c r="I13" s="670">
        <v>4.0235540259825022</v>
      </c>
    </row>
    <row r="14" spans="1:9" ht="30" customHeight="1" x14ac:dyDescent="0.3">
      <c r="A14" s="352" t="str">
        <f t="shared" si="0"/>
        <v>Unitil - FG&amp;E</v>
      </c>
      <c r="B14" s="22" t="s">
        <v>393</v>
      </c>
      <c r="C14" s="21" t="s">
        <v>358</v>
      </c>
      <c r="D14" s="21" t="s">
        <v>358</v>
      </c>
      <c r="E14" s="22" t="s">
        <v>393</v>
      </c>
      <c r="F14" s="286">
        <v>2</v>
      </c>
      <c r="G14" s="286">
        <v>2983</v>
      </c>
      <c r="H14" s="286">
        <v>36496.280102684839</v>
      </c>
      <c r="I14" s="670">
        <v>8.2701961959798762</v>
      </c>
    </row>
    <row r="15" spans="1:9" ht="30" customHeight="1" x14ac:dyDescent="0.3">
      <c r="A15" s="352" t="str">
        <f t="shared" si="0"/>
        <v>Unitil - FG&amp;E</v>
      </c>
      <c r="B15" s="22" t="s">
        <v>397</v>
      </c>
      <c r="C15" s="21" t="s">
        <v>358</v>
      </c>
      <c r="D15" s="21" t="s">
        <v>358</v>
      </c>
      <c r="E15" s="22" t="s">
        <v>393</v>
      </c>
      <c r="F15" s="286">
        <v>3</v>
      </c>
      <c r="G15" s="286">
        <v>3783</v>
      </c>
      <c r="H15" s="286">
        <v>37621.406271553744</v>
      </c>
      <c r="I15" s="670">
        <v>8.5251540748540151</v>
      </c>
    </row>
    <row r="16" spans="1:9" ht="30" customHeight="1" x14ac:dyDescent="0.3">
      <c r="A16" s="352" t="str">
        <f t="shared" si="0"/>
        <v>Unitil - FG&amp;E</v>
      </c>
      <c r="B16" s="22" t="s">
        <v>402</v>
      </c>
      <c r="C16" s="21" t="s">
        <v>358</v>
      </c>
      <c r="D16" s="21" t="s">
        <v>358</v>
      </c>
      <c r="E16" s="22" t="s">
        <v>360</v>
      </c>
      <c r="F16" s="286">
        <v>1</v>
      </c>
      <c r="G16" s="286">
        <v>769</v>
      </c>
      <c r="H16" s="286">
        <v>12763.149978106552</v>
      </c>
      <c r="I16" s="670">
        <v>2.8921784384785121</v>
      </c>
    </row>
    <row r="17" spans="1:9" ht="30" customHeight="1" x14ac:dyDescent="0.3">
      <c r="A17" s="352" t="str">
        <f t="shared" si="0"/>
        <v>Unitil - FG&amp;E</v>
      </c>
      <c r="B17" s="22" t="s">
        <v>405</v>
      </c>
      <c r="C17" s="21" t="s">
        <v>358</v>
      </c>
      <c r="D17" s="21" t="s">
        <v>358</v>
      </c>
      <c r="E17" s="22" t="s">
        <v>370</v>
      </c>
      <c r="F17" s="286">
        <v>2</v>
      </c>
      <c r="G17" s="286">
        <v>3260</v>
      </c>
      <c r="H17" s="286">
        <v>27424.950366179368</v>
      </c>
      <c r="I17" s="670">
        <v>6.2145982975571332</v>
      </c>
    </row>
    <row r="18" spans="1:9" ht="30" customHeight="1" x14ac:dyDescent="0.3">
      <c r="A18" s="352" t="str">
        <f t="shared" si="0"/>
        <v>Unitil - FG&amp;E</v>
      </c>
      <c r="B18" s="22" t="s">
        <v>409</v>
      </c>
      <c r="C18" s="21" t="s">
        <v>358</v>
      </c>
      <c r="D18" s="21" t="s">
        <v>358</v>
      </c>
      <c r="E18" s="22" t="s">
        <v>360</v>
      </c>
      <c r="F18" s="286">
        <v>6</v>
      </c>
      <c r="G18" s="286">
        <v>3320</v>
      </c>
      <c r="H18" s="286">
        <v>65099.481160463642</v>
      </c>
      <c r="I18" s="670">
        <v>14.751790591773865</v>
      </c>
    </row>
    <row r="19" spans="1:9" ht="30" customHeight="1" thickBot="1" x14ac:dyDescent="0.35">
      <c r="A19" s="353" t="str">
        <f>$E$1</f>
        <v>Unitil - FG&amp;E</v>
      </c>
      <c r="B19" s="8" t="s">
        <v>415</v>
      </c>
      <c r="C19" s="244" t="s">
        <v>358</v>
      </c>
      <c r="D19" s="19" t="s">
        <v>358</v>
      </c>
      <c r="E19" s="288" t="s">
        <v>360</v>
      </c>
      <c r="F19" s="287">
        <v>5</v>
      </c>
      <c r="G19" s="287">
        <v>996</v>
      </c>
      <c r="H19" s="287">
        <v>78087.830217490016</v>
      </c>
      <c r="I19" s="769">
        <v>17.695</v>
      </c>
    </row>
    <row r="20" spans="1:9" ht="32.25" customHeight="1" thickBot="1" x14ac:dyDescent="0.35">
      <c r="A20" s="349" t="str">
        <f>$E$1</f>
        <v>Unitil - FG&amp;E</v>
      </c>
      <c r="B20" s="444" t="s">
        <v>41</v>
      </c>
      <c r="C20" s="245"/>
      <c r="D20" s="71"/>
      <c r="E20" s="246"/>
      <c r="F20" s="189">
        <f>SUM(F7:F19)</f>
        <v>45</v>
      </c>
      <c r="G20" s="189">
        <f>SUM(G7:G19)</f>
        <v>29994</v>
      </c>
      <c r="H20" s="189">
        <f>SUM(H7:H19)</f>
        <v>433252.147</v>
      </c>
      <c r="I20" s="672">
        <f>SUM(I7:I19)</f>
        <v>108.76340693513183</v>
      </c>
    </row>
    <row r="22" spans="1:9" x14ac:dyDescent="0.3">
      <c r="A22" s="231" t="s">
        <v>287</v>
      </c>
      <c r="C22" s="134"/>
      <c r="D22" s="134"/>
      <c r="E22" s="134"/>
      <c r="F22" s="134"/>
      <c r="G22" s="134"/>
      <c r="H22" s="134"/>
    </row>
  </sheetData>
  <printOptions headings="1" gridLines="1"/>
  <pageMargins left="0.7" right="0.7" top="0.75" bottom="0.75" header="0.3" footer="0.3"/>
  <pageSetup scale="53"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zoomScale="70" zoomScaleNormal="70" workbookViewId="0"/>
  </sheetViews>
  <sheetFormatPr defaultColWidth="9.109375" defaultRowHeight="14.4" x14ac:dyDescent="0.3"/>
  <cols>
    <col min="1" max="1" width="23.109375" style="112" customWidth="1"/>
    <col min="2" max="2" width="22.109375" style="113" bestFit="1" customWidth="1"/>
    <col min="3" max="8" width="25.88671875" style="113" customWidth="1"/>
    <col min="9" max="9" width="25.88671875" style="112" customWidth="1"/>
    <col min="10" max="10" width="17" style="112" bestFit="1" customWidth="1"/>
    <col min="11" max="11" width="21.5546875" style="112" bestFit="1" customWidth="1"/>
    <col min="12" max="12" width="15.5546875" style="112" bestFit="1" customWidth="1"/>
    <col min="13" max="13" width="11.88671875" style="112" bestFit="1" customWidth="1"/>
    <col min="14" max="16384" width="9.109375" style="112"/>
  </cols>
  <sheetData>
    <row r="1" spans="1:9" x14ac:dyDescent="0.3">
      <c r="A1" s="1" t="s">
        <v>289</v>
      </c>
      <c r="B1" s="1" t="s">
        <v>279</v>
      </c>
      <c r="C1" s="179"/>
      <c r="D1" s="234" t="s">
        <v>2</v>
      </c>
      <c r="E1" s="234" t="s">
        <v>459</v>
      </c>
    </row>
    <row r="2" spans="1:9" x14ac:dyDescent="0.3">
      <c r="A2" s="1"/>
      <c r="B2" s="1"/>
      <c r="C2" s="179"/>
      <c r="D2" s="234" t="s">
        <v>4</v>
      </c>
      <c r="E2" s="250">
        <v>2020</v>
      </c>
      <c r="F2" s="112"/>
    </row>
    <row r="3" spans="1:9" x14ac:dyDescent="0.3">
      <c r="A3" s="1"/>
      <c r="C3" s="2"/>
      <c r="D3" s="2"/>
      <c r="E3" s="112"/>
    </row>
    <row r="4" spans="1:9" ht="15.75" customHeight="1" x14ac:dyDescent="0.3">
      <c r="A4" s="103" t="s">
        <v>280</v>
      </c>
      <c r="I4" s="26"/>
    </row>
    <row r="5" spans="1:9" ht="15" thickBot="1" x14ac:dyDescent="0.35"/>
    <row r="6" spans="1:9" ht="31.8" thickBot="1" x14ac:dyDescent="0.35">
      <c r="A6" s="350" t="s">
        <v>2</v>
      </c>
      <c r="B6" s="50" t="s">
        <v>15</v>
      </c>
      <c r="C6" s="52" t="s">
        <v>281</v>
      </c>
      <c r="D6" s="52" t="s">
        <v>282</v>
      </c>
      <c r="E6" s="72" t="s">
        <v>16</v>
      </c>
      <c r="F6" s="51" t="s">
        <v>283</v>
      </c>
      <c r="G6" s="52" t="s">
        <v>284</v>
      </c>
      <c r="H6" s="52" t="s">
        <v>285</v>
      </c>
      <c r="I6" s="50" t="s">
        <v>286</v>
      </c>
    </row>
    <row r="7" spans="1:9" ht="30" customHeight="1" x14ac:dyDescent="0.3">
      <c r="A7" s="351" t="str">
        <f>$E$1</f>
        <v>Unitil-FG&amp;E</v>
      </c>
      <c r="B7" s="344" t="s">
        <v>359</v>
      </c>
      <c r="C7" s="348" t="s">
        <v>358</v>
      </c>
      <c r="D7" s="348" t="s">
        <v>358</v>
      </c>
      <c r="E7" s="344" t="s">
        <v>360</v>
      </c>
      <c r="F7" s="285">
        <v>4</v>
      </c>
      <c r="G7" s="285">
        <v>4085</v>
      </c>
      <c r="H7" s="285">
        <v>36750864.50976593</v>
      </c>
      <c r="I7" s="669">
        <v>7.4273477212507331</v>
      </c>
    </row>
    <row r="8" spans="1:9" ht="30" customHeight="1" x14ac:dyDescent="0.3">
      <c r="A8" s="352" t="str">
        <f t="shared" ref="A8:A18" si="0">$E$1</f>
        <v>Unitil-FG&amp;E</v>
      </c>
      <c r="B8" s="22" t="s">
        <v>366</v>
      </c>
      <c r="C8" s="21" t="s">
        <v>358</v>
      </c>
      <c r="D8" s="21" t="s">
        <v>358</v>
      </c>
      <c r="E8" s="22" t="s">
        <v>360</v>
      </c>
      <c r="F8" s="286">
        <v>3</v>
      </c>
      <c r="G8" s="286">
        <v>2869</v>
      </c>
      <c r="H8" s="286">
        <v>27354864.540735055</v>
      </c>
      <c r="I8" s="670">
        <v>6.5869999999999997</v>
      </c>
    </row>
    <row r="9" spans="1:9" ht="30" customHeight="1" x14ac:dyDescent="0.3">
      <c r="A9" s="352" t="str">
        <f t="shared" si="0"/>
        <v>Unitil-FG&amp;E</v>
      </c>
      <c r="B9" s="22" t="s">
        <v>370</v>
      </c>
      <c r="C9" s="21" t="s">
        <v>358</v>
      </c>
      <c r="D9" s="21" t="s">
        <v>358</v>
      </c>
      <c r="E9" s="22" t="s">
        <v>370</v>
      </c>
      <c r="F9" s="286">
        <v>4</v>
      </c>
      <c r="G9" s="286">
        <v>2088</v>
      </c>
      <c r="H9" s="286">
        <v>45796461.052852117</v>
      </c>
      <c r="I9" s="670">
        <v>10.124000000000001</v>
      </c>
    </row>
    <row r="10" spans="1:9" ht="30" customHeight="1" x14ac:dyDescent="0.3">
      <c r="A10" s="352" t="str">
        <f t="shared" si="0"/>
        <v>Unitil-FG&amp;E</v>
      </c>
      <c r="B10" s="22" t="s">
        <v>376</v>
      </c>
      <c r="C10" s="21" t="s">
        <v>358</v>
      </c>
      <c r="D10" s="21" t="s">
        <v>358</v>
      </c>
      <c r="E10" s="22" t="s">
        <v>360</v>
      </c>
      <c r="F10" s="286">
        <v>1</v>
      </c>
      <c r="G10" s="286">
        <v>901</v>
      </c>
      <c r="H10" s="286">
        <v>6605910.6940596271</v>
      </c>
      <c r="I10" s="670">
        <v>1.5589999999999999</v>
      </c>
    </row>
    <row r="11" spans="1:9" ht="30" customHeight="1" x14ac:dyDescent="0.3">
      <c r="A11" s="352" t="str">
        <f t="shared" si="0"/>
        <v>Unitil-FG&amp;E</v>
      </c>
      <c r="B11" s="22" t="s">
        <v>378</v>
      </c>
      <c r="C11" s="21" t="s">
        <v>358</v>
      </c>
      <c r="D11" s="21" t="s">
        <v>358</v>
      </c>
      <c r="E11" s="22" t="s">
        <v>360</v>
      </c>
      <c r="F11" s="286">
        <v>1</v>
      </c>
      <c r="G11" s="286">
        <v>1</v>
      </c>
      <c r="H11" s="286">
        <v>266948.28333916393</v>
      </c>
      <c r="I11" s="670">
        <v>6.3E-2</v>
      </c>
    </row>
    <row r="12" spans="1:9" ht="30" customHeight="1" x14ac:dyDescent="0.3">
      <c r="A12" s="352" t="str">
        <f t="shared" si="0"/>
        <v>Unitil-FG&amp;E</v>
      </c>
      <c r="B12" s="22" t="s">
        <v>379</v>
      </c>
      <c r="C12" s="21" t="s">
        <v>358</v>
      </c>
      <c r="D12" s="21" t="s">
        <v>358</v>
      </c>
      <c r="E12" s="22" t="s">
        <v>360</v>
      </c>
      <c r="F12" s="286">
        <v>9</v>
      </c>
      <c r="G12" s="286">
        <v>2587</v>
      </c>
      <c r="H12" s="286">
        <v>47669336.31056498</v>
      </c>
      <c r="I12" s="670">
        <v>9.5459999999999994</v>
      </c>
    </row>
    <row r="13" spans="1:9" ht="30" customHeight="1" x14ac:dyDescent="0.3">
      <c r="A13" s="352" t="str">
        <f t="shared" si="0"/>
        <v>Unitil-FG&amp;E</v>
      </c>
      <c r="B13" s="22" t="s">
        <v>389</v>
      </c>
      <c r="C13" s="21" t="s">
        <v>358</v>
      </c>
      <c r="D13" s="21" t="s">
        <v>358</v>
      </c>
      <c r="E13" s="22" t="s">
        <v>360</v>
      </c>
      <c r="F13" s="286">
        <v>3</v>
      </c>
      <c r="G13" s="286">
        <v>1851</v>
      </c>
      <c r="H13" s="286">
        <v>16779606.381318871</v>
      </c>
      <c r="I13" s="670">
        <v>3.694</v>
      </c>
    </row>
    <row r="14" spans="1:9" ht="30" customHeight="1" x14ac:dyDescent="0.3">
      <c r="A14" s="352" t="str">
        <f t="shared" si="0"/>
        <v>Unitil-FG&amp;E</v>
      </c>
      <c r="B14" s="22" t="s">
        <v>393</v>
      </c>
      <c r="C14" s="21" t="s">
        <v>358</v>
      </c>
      <c r="D14" s="21" t="s">
        <v>358</v>
      </c>
      <c r="E14" s="22" t="s">
        <v>393</v>
      </c>
      <c r="F14" s="286">
        <v>2</v>
      </c>
      <c r="G14" s="286">
        <v>3005</v>
      </c>
      <c r="H14" s="286">
        <v>39029533.933921248</v>
      </c>
      <c r="I14" s="670">
        <v>9.298</v>
      </c>
    </row>
    <row r="15" spans="1:9" ht="30" customHeight="1" x14ac:dyDescent="0.3">
      <c r="A15" s="352" t="str">
        <f t="shared" si="0"/>
        <v>Unitil-FG&amp;E</v>
      </c>
      <c r="B15" s="22" t="s">
        <v>397</v>
      </c>
      <c r="C15" s="21" t="s">
        <v>358</v>
      </c>
      <c r="D15" s="21" t="s">
        <v>358</v>
      </c>
      <c r="E15" s="22" t="s">
        <v>393</v>
      </c>
      <c r="F15" s="286">
        <v>3</v>
      </c>
      <c r="G15" s="286">
        <v>3808</v>
      </c>
      <c r="H15" s="286">
        <v>38653044.517273292</v>
      </c>
      <c r="I15" s="670">
        <v>9.0739999999999998</v>
      </c>
    </row>
    <row r="16" spans="1:9" ht="30" customHeight="1" x14ac:dyDescent="0.3">
      <c r="A16" s="352" t="str">
        <f t="shared" si="0"/>
        <v>Unitil-FG&amp;E</v>
      </c>
      <c r="B16" s="22" t="s">
        <v>402</v>
      </c>
      <c r="C16" s="21" t="s">
        <v>358</v>
      </c>
      <c r="D16" s="21" t="s">
        <v>358</v>
      </c>
      <c r="E16" s="22" t="s">
        <v>360</v>
      </c>
      <c r="F16" s="286">
        <v>1</v>
      </c>
      <c r="G16" s="286">
        <v>779</v>
      </c>
      <c r="H16" s="286">
        <v>11440640.714535596</v>
      </c>
      <c r="I16" s="670">
        <v>2.7</v>
      </c>
    </row>
    <row r="17" spans="1:9" ht="30" customHeight="1" x14ac:dyDescent="0.3">
      <c r="A17" s="352" t="str">
        <f t="shared" si="0"/>
        <v>Unitil-FG&amp;E</v>
      </c>
      <c r="B17" s="22" t="s">
        <v>405</v>
      </c>
      <c r="C17" s="21" t="s">
        <v>358</v>
      </c>
      <c r="D17" s="21" t="s">
        <v>358</v>
      </c>
      <c r="E17" s="22" t="s">
        <v>370</v>
      </c>
      <c r="F17" s="286">
        <v>2</v>
      </c>
      <c r="G17" s="286">
        <v>3282</v>
      </c>
      <c r="H17" s="286">
        <v>29650794.001532547</v>
      </c>
      <c r="I17" s="670">
        <v>7.5949999999999998</v>
      </c>
    </row>
    <row r="18" spans="1:9" ht="30" customHeight="1" x14ac:dyDescent="0.3">
      <c r="A18" s="352" t="str">
        <f t="shared" si="0"/>
        <v>Unitil-FG&amp;E</v>
      </c>
      <c r="B18" s="22" t="s">
        <v>409</v>
      </c>
      <c r="C18" s="21" t="s">
        <v>358</v>
      </c>
      <c r="D18" s="21" t="s">
        <v>358</v>
      </c>
      <c r="E18" s="22" t="s">
        <v>360</v>
      </c>
      <c r="F18" s="286">
        <v>6</v>
      </c>
      <c r="G18" s="286">
        <v>3736</v>
      </c>
      <c r="H18" s="286">
        <v>64220129.877593145</v>
      </c>
      <c r="I18" s="670">
        <v>12.73</v>
      </c>
    </row>
    <row r="19" spans="1:9" ht="30" customHeight="1" thickBot="1" x14ac:dyDescent="0.35">
      <c r="A19" s="353" t="str">
        <f>$E$1</f>
        <v>Unitil-FG&amp;E</v>
      </c>
      <c r="B19" s="8" t="s">
        <v>415</v>
      </c>
      <c r="C19" s="244" t="s">
        <v>358</v>
      </c>
      <c r="D19" s="19" t="s">
        <v>358</v>
      </c>
      <c r="E19" s="288" t="s">
        <v>360</v>
      </c>
      <c r="F19" s="287">
        <v>5</v>
      </c>
      <c r="G19" s="287">
        <v>998</v>
      </c>
      <c r="H19" s="287">
        <v>71237056.182508305</v>
      </c>
      <c r="I19" s="671">
        <v>15.378</v>
      </c>
    </row>
    <row r="20" spans="1:9" ht="32.25" customHeight="1" thickBot="1" x14ac:dyDescent="0.35">
      <c r="A20" s="349" t="str">
        <f>$E$1</f>
        <v>Unitil-FG&amp;E</v>
      </c>
      <c r="B20" s="444" t="s">
        <v>41</v>
      </c>
      <c r="C20" s="245"/>
      <c r="D20" s="71"/>
      <c r="E20" s="246"/>
      <c r="F20" s="189">
        <f>SUM(F7:F19)</f>
        <v>44</v>
      </c>
      <c r="G20" s="189">
        <f>SUM(G7:G19)</f>
        <v>29990</v>
      </c>
      <c r="H20" s="189">
        <f>SUM(H7:H19)</f>
        <v>435455190.99999988</v>
      </c>
      <c r="I20" s="672">
        <f>SUM(I7:I19)</f>
        <v>95.775347721250739</v>
      </c>
    </row>
    <row r="22" spans="1:9" x14ac:dyDescent="0.3">
      <c r="A22" s="231" t="s">
        <v>287</v>
      </c>
      <c r="C22" s="134"/>
      <c r="D22" s="134"/>
      <c r="E22" s="134"/>
      <c r="F22" s="134"/>
      <c r="G22" s="134"/>
      <c r="H22" s="134"/>
    </row>
  </sheetData>
  <printOptions headings="1" gridLines="1"/>
  <pageMargins left="0.7" right="0.7" top="0.75" bottom="0.75" header="0.3" footer="0.3"/>
  <pageSetup scale="53"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2"/>
  <sheetViews>
    <sheetView zoomScale="70" zoomScaleNormal="70" workbookViewId="0"/>
  </sheetViews>
  <sheetFormatPr defaultColWidth="9.109375" defaultRowHeight="14.4" x14ac:dyDescent="0.3"/>
  <cols>
    <col min="1" max="1" width="23.109375" style="112" customWidth="1"/>
    <col min="2" max="2" width="22.109375" style="113" bestFit="1" customWidth="1"/>
    <col min="3" max="8" width="25.88671875" style="113" customWidth="1"/>
    <col min="9" max="9" width="25.88671875" style="112" customWidth="1"/>
    <col min="10" max="10" width="17" style="112" bestFit="1" customWidth="1"/>
    <col min="11" max="11" width="21.5546875" style="112" bestFit="1" customWidth="1"/>
    <col min="12" max="12" width="15.5546875" style="112" bestFit="1" customWidth="1"/>
    <col min="13" max="13" width="11.88671875" style="112" bestFit="1" customWidth="1"/>
    <col min="14" max="16384" width="9.109375" style="112"/>
  </cols>
  <sheetData>
    <row r="1" spans="1:9" x14ac:dyDescent="0.3">
      <c r="A1" s="1" t="s">
        <v>290</v>
      </c>
      <c r="B1" s="1" t="s">
        <v>279</v>
      </c>
      <c r="C1" s="179"/>
      <c r="D1" s="234" t="s">
        <v>2</v>
      </c>
      <c r="E1" s="234" t="s">
        <v>422</v>
      </c>
    </row>
    <row r="2" spans="1:9" x14ac:dyDescent="0.3">
      <c r="A2" s="1"/>
      <c r="B2" s="1"/>
      <c r="C2" s="179"/>
      <c r="D2" s="234" t="s">
        <v>4</v>
      </c>
      <c r="E2" s="250">
        <v>2021</v>
      </c>
      <c r="F2" s="112"/>
    </row>
    <row r="3" spans="1:9" x14ac:dyDescent="0.3">
      <c r="A3" s="1"/>
      <c r="C3" s="2"/>
      <c r="D3" s="2"/>
      <c r="E3" s="112"/>
    </row>
    <row r="4" spans="1:9" ht="15.75" customHeight="1" x14ac:dyDescent="0.3">
      <c r="A4" s="103" t="s">
        <v>280</v>
      </c>
      <c r="I4" s="26"/>
    </row>
    <row r="5" spans="1:9" ht="15" thickBot="1" x14ac:dyDescent="0.35"/>
    <row r="6" spans="1:9" ht="31.8" thickBot="1" x14ac:dyDescent="0.35">
      <c r="A6" s="350" t="s">
        <v>2</v>
      </c>
      <c r="B6" s="50" t="s">
        <v>15</v>
      </c>
      <c r="C6" s="52" t="s">
        <v>281</v>
      </c>
      <c r="D6" s="52" t="s">
        <v>282</v>
      </c>
      <c r="E6" s="72" t="s">
        <v>16</v>
      </c>
      <c r="F6" s="51" t="s">
        <v>283</v>
      </c>
      <c r="G6" s="52" t="s">
        <v>284</v>
      </c>
      <c r="H6" s="52" t="s">
        <v>285</v>
      </c>
      <c r="I6" s="50" t="s">
        <v>286</v>
      </c>
    </row>
    <row r="7" spans="1:9" ht="30" customHeight="1" x14ac:dyDescent="0.3">
      <c r="A7" s="351" t="str">
        <f>$E$1</f>
        <v>Unitil - FG&amp;E</v>
      </c>
      <c r="B7" s="344" t="s">
        <v>359</v>
      </c>
      <c r="C7" s="348" t="s">
        <v>358</v>
      </c>
      <c r="D7" s="348" t="s">
        <v>358</v>
      </c>
      <c r="E7" s="344" t="s">
        <v>360</v>
      </c>
      <c r="F7" s="285">
        <v>4</v>
      </c>
      <c r="G7" s="817">
        <v>3650</v>
      </c>
      <c r="H7" s="817">
        <v>33962.863974267137</v>
      </c>
      <c r="I7" s="818">
        <v>7.5370000000000008</v>
      </c>
    </row>
    <row r="8" spans="1:9" ht="30" customHeight="1" x14ac:dyDescent="0.3">
      <c r="A8" s="352" t="str">
        <f t="shared" ref="A8:A18" si="0">$E$1</f>
        <v>Unitil - FG&amp;E</v>
      </c>
      <c r="B8" s="22" t="s">
        <v>366</v>
      </c>
      <c r="C8" s="21" t="s">
        <v>358</v>
      </c>
      <c r="D8" s="21" t="s">
        <v>358</v>
      </c>
      <c r="E8" s="22" t="s">
        <v>360</v>
      </c>
      <c r="F8" s="286">
        <v>3</v>
      </c>
      <c r="G8" s="819">
        <v>2876</v>
      </c>
      <c r="H8" s="819">
        <v>27451.475033996998</v>
      </c>
      <c r="I8" s="820">
        <v>6.0919999999999996</v>
      </c>
    </row>
    <row r="9" spans="1:9" ht="30" customHeight="1" x14ac:dyDescent="0.3">
      <c r="A9" s="352" t="str">
        <f t="shared" si="0"/>
        <v>Unitil - FG&amp;E</v>
      </c>
      <c r="B9" s="22" t="s">
        <v>370</v>
      </c>
      <c r="C9" s="21" t="s">
        <v>358</v>
      </c>
      <c r="D9" s="21" t="s">
        <v>358</v>
      </c>
      <c r="E9" s="22" t="s">
        <v>370</v>
      </c>
      <c r="F9" s="286">
        <v>4</v>
      </c>
      <c r="G9" s="819">
        <v>3851</v>
      </c>
      <c r="H9" s="819">
        <v>45561.697975827919</v>
      </c>
      <c r="I9" s="820">
        <v>10.111000000000001</v>
      </c>
    </row>
    <row r="10" spans="1:9" ht="30" customHeight="1" x14ac:dyDescent="0.3">
      <c r="A10" s="352" t="str">
        <f t="shared" si="0"/>
        <v>Unitil - FG&amp;E</v>
      </c>
      <c r="B10" s="22" t="s">
        <v>376</v>
      </c>
      <c r="C10" s="21" t="s">
        <v>358</v>
      </c>
      <c r="D10" s="21" t="s">
        <v>358</v>
      </c>
      <c r="E10" s="22" t="s">
        <v>360</v>
      </c>
      <c r="F10" s="286">
        <v>1</v>
      </c>
      <c r="G10" s="819">
        <v>906</v>
      </c>
      <c r="H10" s="819">
        <v>7755.0867586193117</v>
      </c>
      <c r="I10" s="820">
        <v>1.7210000000000001</v>
      </c>
    </row>
    <row r="11" spans="1:9" ht="30" customHeight="1" x14ac:dyDescent="0.3">
      <c r="A11" s="352" t="str">
        <f t="shared" si="0"/>
        <v>Unitil - FG&amp;E</v>
      </c>
      <c r="B11" s="22" t="s">
        <v>378</v>
      </c>
      <c r="C11" s="21" t="s">
        <v>358</v>
      </c>
      <c r="D11" s="21" t="s">
        <v>358</v>
      </c>
      <c r="E11" s="22" t="s">
        <v>360</v>
      </c>
      <c r="F11" s="286">
        <v>1</v>
      </c>
      <c r="G11" s="819">
        <v>1</v>
      </c>
      <c r="H11" s="819">
        <v>13608.577577588794</v>
      </c>
      <c r="I11" s="820">
        <v>3.02</v>
      </c>
    </row>
    <row r="12" spans="1:9" ht="30" customHeight="1" x14ac:dyDescent="0.3">
      <c r="A12" s="352" t="str">
        <f t="shared" si="0"/>
        <v>Unitil - FG&amp;E</v>
      </c>
      <c r="B12" s="22" t="s">
        <v>379</v>
      </c>
      <c r="C12" s="21" t="s">
        <v>358</v>
      </c>
      <c r="D12" s="21" t="s">
        <v>358</v>
      </c>
      <c r="E12" s="22" t="s">
        <v>360</v>
      </c>
      <c r="F12" s="286">
        <v>9</v>
      </c>
      <c r="G12" s="819">
        <v>2602</v>
      </c>
      <c r="H12" s="819">
        <v>36558.407247343675</v>
      </c>
      <c r="I12" s="820">
        <v>8.1129999999999995</v>
      </c>
    </row>
    <row r="13" spans="1:9" ht="30" customHeight="1" x14ac:dyDescent="0.3">
      <c r="A13" s="352" t="str">
        <f t="shared" si="0"/>
        <v>Unitil - FG&amp;E</v>
      </c>
      <c r="B13" s="22" t="s">
        <v>389</v>
      </c>
      <c r="C13" s="21" t="s">
        <v>358</v>
      </c>
      <c r="D13" s="21" t="s">
        <v>358</v>
      </c>
      <c r="E13" s="22" t="s">
        <v>360</v>
      </c>
      <c r="F13" s="286">
        <v>3</v>
      </c>
      <c r="G13" s="819">
        <v>1858</v>
      </c>
      <c r="H13" s="819">
        <v>14644.992426213108</v>
      </c>
      <c r="I13" s="820">
        <v>3.25</v>
      </c>
    </row>
    <row r="14" spans="1:9" ht="30" customHeight="1" x14ac:dyDescent="0.3">
      <c r="A14" s="352" t="str">
        <f t="shared" si="0"/>
        <v>Unitil - FG&amp;E</v>
      </c>
      <c r="B14" s="22" t="s">
        <v>393</v>
      </c>
      <c r="C14" s="21" t="s">
        <v>358</v>
      </c>
      <c r="D14" s="21" t="s">
        <v>358</v>
      </c>
      <c r="E14" s="22" t="s">
        <v>393</v>
      </c>
      <c r="F14" s="286">
        <v>2</v>
      </c>
      <c r="G14" s="819">
        <v>3040</v>
      </c>
      <c r="H14" s="819">
        <v>42997.697763361684</v>
      </c>
      <c r="I14" s="820">
        <v>9.5419999999999998</v>
      </c>
    </row>
    <row r="15" spans="1:9" ht="30" customHeight="1" x14ac:dyDescent="0.3">
      <c r="A15" s="352" t="str">
        <f t="shared" si="0"/>
        <v>Unitil - FG&amp;E</v>
      </c>
      <c r="B15" s="22" t="s">
        <v>397</v>
      </c>
      <c r="C15" s="21" t="s">
        <v>358</v>
      </c>
      <c r="D15" s="21" t="s">
        <v>358</v>
      </c>
      <c r="E15" s="22" t="s">
        <v>393</v>
      </c>
      <c r="F15" s="286">
        <v>3</v>
      </c>
      <c r="G15" s="819">
        <v>3834</v>
      </c>
      <c r="H15" s="819">
        <v>41997.332126863439</v>
      </c>
      <c r="I15" s="820">
        <v>9.32</v>
      </c>
    </row>
    <row r="16" spans="1:9" ht="30" customHeight="1" x14ac:dyDescent="0.3">
      <c r="A16" s="352" t="str">
        <f t="shared" si="0"/>
        <v>Unitil - FG&amp;E</v>
      </c>
      <c r="B16" s="22" t="s">
        <v>402</v>
      </c>
      <c r="C16" s="21" t="s">
        <v>358</v>
      </c>
      <c r="D16" s="21" t="s">
        <v>358</v>
      </c>
      <c r="E16" s="22" t="s">
        <v>360</v>
      </c>
      <c r="F16" s="286">
        <v>1</v>
      </c>
      <c r="G16" s="819">
        <v>790</v>
      </c>
      <c r="H16" s="819">
        <v>13518.454547273639</v>
      </c>
      <c r="I16" s="820">
        <v>3</v>
      </c>
    </row>
    <row r="17" spans="1:9" ht="30" customHeight="1" x14ac:dyDescent="0.3">
      <c r="A17" s="352" t="str">
        <f t="shared" si="0"/>
        <v>Unitil - FG&amp;E</v>
      </c>
      <c r="B17" s="22" t="s">
        <v>405</v>
      </c>
      <c r="C17" s="21" t="s">
        <v>358</v>
      </c>
      <c r="D17" s="21" t="s">
        <v>358</v>
      </c>
      <c r="E17" s="22" t="s">
        <v>370</v>
      </c>
      <c r="F17" s="286">
        <v>2</v>
      </c>
      <c r="G17" s="819">
        <v>3301</v>
      </c>
      <c r="H17" s="819">
        <v>35508.473944172089</v>
      </c>
      <c r="I17" s="820">
        <v>7.88</v>
      </c>
    </row>
    <row r="18" spans="1:9" ht="30" customHeight="1" x14ac:dyDescent="0.3">
      <c r="A18" s="352" t="str">
        <f t="shared" si="0"/>
        <v>Unitil - FG&amp;E</v>
      </c>
      <c r="B18" s="22" t="s">
        <v>409</v>
      </c>
      <c r="C18" s="21" t="s">
        <v>358</v>
      </c>
      <c r="D18" s="21" t="s">
        <v>358</v>
      </c>
      <c r="E18" s="22" t="s">
        <v>360</v>
      </c>
      <c r="F18" s="286">
        <v>6</v>
      </c>
      <c r="G18" s="819">
        <v>3792</v>
      </c>
      <c r="H18" s="819">
        <v>57678.739401700856</v>
      </c>
      <c r="I18" s="820">
        <v>12.8</v>
      </c>
    </row>
    <row r="19" spans="1:9" ht="30" customHeight="1" thickBot="1" x14ac:dyDescent="0.35">
      <c r="A19" s="353" t="str">
        <f>$E$1</f>
        <v>Unitil - FG&amp;E</v>
      </c>
      <c r="B19" s="8" t="s">
        <v>415</v>
      </c>
      <c r="C19" s="244" t="s">
        <v>358</v>
      </c>
      <c r="D19" s="19" t="s">
        <v>358</v>
      </c>
      <c r="E19" s="288" t="s">
        <v>360</v>
      </c>
      <c r="F19" s="287">
        <v>5</v>
      </c>
      <c r="G19" s="821">
        <v>997</v>
      </c>
      <c r="H19" s="821">
        <v>79146.045222771398</v>
      </c>
      <c r="I19" s="822">
        <v>17.564</v>
      </c>
    </row>
    <row r="20" spans="1:9" ht="32.25" customHeight="1" thickBot="1" x14ac:dyDescent="0.35">
      <c r="A20" s="349" t="str">
        <f>$E$1</f>
        <v>Unitil - FG&amp;E</v>
      </c>
      <c r="B20" s="444" t="s">
        <v>41</v>
      </c>
      <c r="C20" s="245"/>
      <c r="D20" s="71"/>
      <c r="E20" s="246"/>
      <c r="F20" s="189">
        <f>SUM(F7:F19)</f>
        <v>44</v>
      </c>
      <c r="G20" s="189">
        <f>SUM(G7:G19)</f>
        <v>31498</v>
      </c>
      <c r="H20" s="189">
        <f>SUM(H7:H19)</f>
        <v>450389.84400000004</v>
      </c>
      <c r="I20" s="672">
        <f>SUM(I7:I19)</f>
        <v>99.949999999999989</v>
      </c>
    </row>
    <row r="22" spans="1:9" x14ac:dyDescent="0.3">
      <c r="A22" s="231" t="s">
        <v>287</v>
      </c>
      <c r="C22" s="134"/>
      <c r="D22" s="134"/>
      <c r="E22" s="134"/>
      <c r="F22" s="134"/>
      <c r="G22" s="134"/>
      <c r="H22" s="134"/>
    </row>
  </sheetData>
  <printOptions headings="1" gridLines="1"/>
  <pageMargins left="0.7" right="0.7" top="0.75" bottom="0.75" header="0.3" footer="0.3"/>
  <pageSetup scale="53"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68"/>
  <sheetViews>
    <sheetView zoomScale="85" zoomScaleNormal="85" workbookViewId="0"/>
  </sheetViews>
  <sheetFormatPr defaultRowHeight="14.4" x14ac:dyDescent="0.3"/>
  <cols>
    <col min="1" max="1" width="23.109375" style="112" customWidth="1"/>
    <col min="2" max="2" width="23.44140625" customWidth="1"/>
    <col min="3" max="3" width="23.5546875" customWidth="1"/>
    <col min="4" max="4" width="15.88671875" customWidth="1"/>
    <col min="5" max="5" width="24" customWidth="1"/>
    <col min="6" max="6" width="24.109375" bestFit="1" customWidth="1"/>
    <col min="7" max="7" width="22.5546875" bestFit="1" customWidth="1"/>
    <col min="8" max="8" width="20.88671875" bestFit="1" customWidth="1"/>
    <col min="9" max="9" width="69.5546875" customWidth="1"/>
  </cols>
  <sheetData>
    <row r="1" spans="1:9" x14ac:dyDescent="0.3">
      <c r="A1" s="1" t="s">
        <v>291</v>
      </c>
      <c r="B1" s="1" t="s">
        <v>292</v>
      </c>
      <c r="C1" s="2"/>
      <c r="D1" s="234" t="s">
        <v>2</v>
      </c>
      <c r="E1" s="234" t="s">
        <v>459</v>
      </c>
      <c r="F1" s="112"/>
      <c r="G1" s="112"/>
      <c r="H1" s="112"/>
      <c r="I1" s="112"/>
    </row>
    <row r="2" spans="1:9" s="112" customFormat="1" x14ac:dyDescent="0.3">
      <c r="A2" s="1"/>
      <c r="B2" s="1"/>
      <c r="C2" s="2"/>
      <c r="D2" s="234" t="s">
        <v>4</v>
      </c>
      <c r="E2" s="250">
        <v>2021</v>
      </c>
    </row>
    <row r="4" spans="1:9" ht="15" thickBot="1" x14ac:dyDescent="0.35">
      <c r="B4" s="112"/>
      <c r="C4" s="112"/>
      <c r="D4" s="112"/>
      <c r="E4" s="112"/>
      <c r="F4" s="112"/>
      <c r="G4" s="112"/>
      <c r="H4" s="112"/>
      <c r="I4" s="112"/>
    </row>
    <row r="5" spans="1:9" ht="15" customHeight="1" thickBot="1" x14ac:dyDescent="0.35">
      <c r="A5" s="948" t="s">
        <v>64</v>
      </c>
      <c r="B5" s="949"/>
      <c r="C5" s="950"/>
      <c r="D5" s="864" t="s">
        <v>75</v>
      </c>
      <c r="E5" s="865"/>
      <c r="F5" s="865"/>
      <c r="G5" s="865"/>
      <c r="H5" s="865"/>
      <c r="I5" s="906"/>
    </row>
    <row r="6" spans="1:9" ht="58.2" thickBot="1" x14ac:dyDescent="0.35">
      <c r="A6" s="338" t="s">
        <v>2</v>
      </c>
      <c r="B6" s="95" t="s">
        <v>15</v>
      </c>
      <c r="C6" s="96" t="s">
        <v>293</v>
      </c>
      <c r="D6" s="427" t="s">
        <v>294</v>
      </c>
      <c r="E6" s="93" t="s">
        <v>295</v>
      </c>
      <c r="F6" s="98" t="s">
        <v>296</v>
      </c>
      <c r="G6" s="93" t="s">
        <v>297</v>
      </c>
      <c r="H6" s="427" t="s">
        <v>298</v>
      </c>
      <c r="I6" s="94" t="s">
        <v>299</v>
      </c>
    </row>
    <row r="7" spans="1:9" s="112" customFormat="1" x14ac:dyDescent="0.3">
      <c r="A7" s="340" t="str">
        <f t="shared" ref="A7:A63" si="0">$E$1</f>
        <v>Unitil-FG&amp;E</v>
      </c>
      <c r="B7" s="89" t="s">
        <v>359</v>
      </c>
      <c r="C7" s="673" t="s">
        <v>361</v>
      </c>
      <c r="D7" s="674" t="s">
        <v>460</v>
      </c>
      <c r="E7" s="675" t="s">
        <v>358</v>
      </c>
      <c r="F7" s="674" t="s">
        <v>358</v>
      </c>
      <c r="G7" s="675" t="s">
        <v>358</v>
      </c>
      <c r="H7" s="674" t="s">
        <v>358</v>
      </c>
      <c r="I7" s="676" t="s">
        <v>461</v>
      </c>
    </row>
    <row r="8" spans="1:9" s="112" customFormat="1" x14ac:dyDescent="0.3">
      <c r="A8" s="341" t="str">
        <f t="shared" si="0"/>
        <v>Unitil-FG&amp;E</v>
      </c>
      <c r="B8" s="114" t="s">
        <v>359</v>
      </c>
      <c r="C8" s="55" t="s">
        <v>363</v>
      </c>
      <c r="D8" s="677" t="s">
        <v>460</v>
      </c>
      <c r="E8" s="678" t="s">
        <v>358</v>
      </c>
      <c r="F8" s="677" t="s">
        <v>358</v>
      </c>
      <c r="G8" s="678" t="s">
        <v>358</v>
      </c>
      <c r="H8" s="677" t="s">
        <v>358</v>
      </c>
      <c r="I8" s="679" t="s">
        <v>461</v>
      </c>
    </row>
    <row r="9" spans="1:9" s="112" customFormat="1" x14ac:dyDescent="0.3">
      <c r="A9" s="341" t="str">
        <f t="shared" si="0"/>
        <v>Unitil-FG&amp;E</v>
      </c>
      <c r="B9" s="114" t="s">
        <v>359</v>
      </c>
      <c r="C9" s="55" t="s">
        <v>364</v>
      </c>
      <c r="D9" s="677" t="s">
        <v>460</v>
      </c>
      <c r="E9" s="678" t="s">
        <v>358</v>
      </c>
      <c r="F9" s="677" t="s">
        <v>358</v>
      </c>
      <c r="G9" s="678" t="s">
        <v>358</v>
      </c>
      <c r="H9" s="677" t="s">
        <v>358</v>
      </c>
      <c r="I9" s="679" t="s">
        <v>461</v>
      </c>
    </row>
    <row r="10" spans="1:9" s="112" customFormat="1" x14ac:dyDescent="0.3">
      <c r="A10" s="341" t="str">
        <f t="shared" si="0"/>
        <v>Unitil-FG&amp;E</v>
      </c>
      <c r="B10" s="114" t="s">
        <v>359</v>
      </c>
      <c r="C10" s="55" t="s">
        <v>365</v>
      </c>
      <c r="D10" s="677" t="s">
        <v>460</v>
      </c>
      <c r="E10" s="678" t="s">
        <v>358</v>
      </c>
      <c r="F10" s="677" t="s">
        <v>358</v>
      </c>
      <c r="G10" s="678" t="s">
        <v>358</v>
      </c>
      <c r="H10" s="677" t="s">
        <v>358</v>
      </c>
      <c r="I10" s="679" t="s">
        <v>461</v>
      </c>
    </row>
    <row r="11" spans="1:9" s="112" customFormat="1" x14ac:dyDescent="0.3">
      <c r="A11" s="341" t="str">
        <f t="shared" si="0"/>
        <v>Unitil-FG&amp;E</v>
      </c>
      <c r="B11" s="114" t="s">
        <v>359</v>
      </c>
      <c r="C11" s="448"/>
      <c r="D11" s="448"/>
      <c r="E11" s="448"/>
      <c r="F11" s="448"/>
      <c r="G11" s="448"/>
      <c r="H11" s="448"/>
      <c r="I11" s="448"/>
    </row>
    <row r="12" spans="1:9" s="112" customFormat="1" x14ac:dyDescent="0.3">
      <c r="A12" s="341" t="str">
        <f t="shared" si="0"/>
        <v>Unitil-FG&amp;E</v>
      </c>
      <c r="B12" s="114" t="s">
        <v>366</v>
      </c>
      <c r="C12" s="55" t="s">
        <v>367</v>
      </c>
      <c r="D12" s="677" t="s">
        <v>460</v>
      </c>
      <c r="E12" s="678" t="s">
        <v>358</v>
      </c>
      <c r="F12" s="677" t="s">
        <v>358</v>
      </c>
      <c r="G12" s="678" t="s">
        <v>358</v>
      </c>
      <c r="H12" s="677" t="s">
        <v>358</v>
      </c>
      <c r="I12" s="679" t="s">
        <v>461</v>
      </c>
    </row>
    <row r="13" spans="1:9" s="112" customFormat="1" x14ac:dyDescent="0.3">
      <c r="A13" s="341" t="str">
        <f t="shared" si="0"/>
        <v>Unitil-FG&amp;E</v>
      </c>
      <c r="B13" s="114" t="s">
        <v>366</v>
      </c>
      <c r="C13" s="55" t="s">
        <v>368</v>
      </c>
      <c r="D13" s="677" t="s">
        <v>460</v>
      </c>
      <c r="E13" s="678" t="s">
        <v>358</v>
      </c>
      <c r="F13" s="677" t="s">
        <v>358</v>
      </c>
      <c r="G13" s="678" t="s">
        <v>358</v>
      </c>
      <c r="H13" s="677" t="s">
        <v>358</v>
      </c>
      <c r="I13" s="679" t="s">
        <v>461</v>
      </c>
    </row>
    <row r="14" spans="1:9" s="112" customFormat="1" x14ac:dyDescent="0.3">
      <c r="A14" s="341" t="str">
        <f t="shared" si="0"/>
        <v>Unitil-FG&amp;E</v>
      </c>
      <c r="B14" s="114" t="s">
        <v>366</v>
      </c>
      <c r="C14" s="55" t="s">
        <v>369</v>
      </c>
      <c r="D14" s="677" t="s">
        <v>460</v>
      </c>
      <c r="E14" s="678" t="s">
        <v>358</v>
      </c>
      <c r="F14" s="677" t="s">
        <v>358</v>
      </c>
      <c r="G14" s="678" t="s">
        <v>358</v>
      </c>
      <c r="H14" s="677" t="s">
        <v>358</v>
      </c>
      <c r="I14" s="679" t="s">
        <v>461</v>
      </c>
    </row>
    <row r="15" spans="1:9" s="112" customFormat="1" x14ac:dyDescent="0.3">
      <c r="A15" s="341" t="str">
        <f t="shared" si="0"/>
        <v>Unitil-FG&amp;E</v>
      </c>
      <c r="B15" s="114" t="s">
        <v>366</v>
      </c>
      <c r="C15" s="448"/>
      <c r="D15" s="448"/>
      <c r="E15" s="448"/>
      <c r="F15" s="448"/>
      <c r="G15" s="448"/>
      <c r="H15" s="448"/>
      <c r="I15" s="448"/>
    </row>
    <row r="16" spans="1:9" s="112" customFormat="1" x14ac:dyDescent="0.3">
      <c r="A16" s="341" t="str">
        <f t="shared" si="0"/>
        <v>Unitil-FG&amp;E</v>
      </c>
      <c r="B16" s="114" t="s">
        <v>370</v>
      </c>
      <c r="C16" s="55" t="s">
        <v>371</v>
      </c>
      <c r="D16" s="677" t="s">
        <v>460</v>
      </c>
      <c r="E16" s="678" t="s">
        <v>358</v>
      </c>
      <c r="F16" s="677" t="s">
        <v>358</v>
      </c>
      <c r="G16" s="678" t="s">
        <v>358</v>
      </c>
      <c r="H16" s="677" t="s">
        <v>358</v>
      </c>
      <c r="I16" s="679" t="s">
        <v>461</v>
      </c>
    </row>
    <row r="17" spans="1:9" s="112" customFormat="1" x14ac:dyDescent="0.3">
      <c r="A17" s="341" t="str">
        <f t="shared" si="0"/>
        <v>Unitil-FG&amp;E</v>
      </c>
      <c r="B17" s="114" t="s">
        <v>370</v>
      </c>
      <c r="C17" s="55" t="s">
        <v>372</v>
      </c>
      <c r="D17" s="677" t="s">
        <v>460</v>
      </c>
      <c r="E17" s="678" t="s">
        <v>358</v>
      </c>
      <c r="F17" s="677" t="s">
        <v>358</v>
      </c>
      <c r="G17" s="678" t="s">
        <v>358</v>
      </c>
      <c r="H17" s="677" t="s">
        <v>358</v>
      </c>
      <c r="I17" s="679" t="s">
        <v>461</v>
      </c>
    </row>
    <row r="18" spans="1:9" s="112" customFormat="1" x14ac:dyDescent="0.3">
      <c r="A18" s="341" t="str">
        <f t="shared" si="0"/>
        <v>Unitil-FG&amp;E</v>
      </c>
      <c r="B18" s="114" t="s">
        <v>370</v>
      </c>
      <c r="C18" s="55" t="s">
        <v>373</v>
      </c>
      <c r="D18" s="677" t="s">
        <v>460</v>
      </c>
      <c r="E18" s="678" t="s">
        <v>358</v>
      </c>
      <c r="F18" s="677" t="s">
        <v>358</v>
      </c>
      <c r="G18" s="678" t="s">
        <v>358</v>
      </c>
      <c r="H18" s="677" t="s">
        <v>358</v>
      </c>
      <c r="I18" s="679" t="s">
        <v>461</v>
      </c>
    </row>
    <row r="19" spans="1:9" s="112" customFormat="1" x14ac:dyDescent="0.3">
      <c r="A19" s="341" t="str">
        <f t="shared" si="0"/>
        <v>Unitil-FG&amp;E</v>
      </c>
      <c r="B19" s="114" t="s">
        <v>370</v>
      </c>
      <c r="C19" s="55" t="s">
        <v>375</v>
      </c>
      <c r="D19" s="677" t="s">
        <v>460</v>
      </c>
      <c r="E19" s="678" t="s">
        <v>358</v>
      </c>
      <c r="F19" s="677" t="s">
        <v>358</v>
      </c>
      <c r="G19" s="678" t="s">
        <v>358</v>
      </c>
      <c r="H19" s="677" t="s">
        <v>358</v>
      </c>
      <c r="I19" s="679" t="s">
        <v>461</v>
      </c>
    </row>
    <row r="20" spans="1:9" s="112" customFormat="1" x14ac:dyDescent="0.3">
      <c r="A20" s="341" t="str">
        <f t="shared" si="0"/>
        <v>Unitil-FG&amp;E</v>
      </c>
      <c r="B20" s="114" t="s">
        <v>370</v>
      </c>
      <c r="C20" s="448"/>
      <c r="D20" s="448"/>
      <c r="E20" s="448"/>
      <c r="F20" s="448"/>
      <c r="G20" s="448"/>
      <c r="H20" s="448"/>
      <c r="I20" s="448"/>
    </row>
    <row r="21" spans="1:9" s="112" customFormat="1" x14ac:dyDescent="0.3">
      <c r="A21" s="341" t="str">
        <f t="shared" si="0"/>
        <v>Unitil-FG&amp;E</v>
      </c>
      <c r="B21" s="114" t="s">
        <v>376</v>
      </c>
      <c r="C21" s="55" t="s">
        <v>377</v>
      </c>
      <c r="D21" s="677" t="s">
        <v>460</v>
      </c>
      <c r="E21" s="678" t="s">
        <v>358</v>
      </c>
      <c r="F21" s="677" t="s">
        <v>358</v>
      </c>
      <c r="G21" s="678" t="s">
        <v>358</v>
      </c>
      <c r="H21" s="677" t="s">
        <v>358</v>
      </c>
      <c r="I21" s="679" t="s">
        <v>461</v>
      </c>
    </row>
    <row r="22" spans="1:9" s="112" customFormat="1" x14ac:dyDescent="0.3">
      <c r="A22" s="341" t="str">
        <f t="shared" si="0"/>
        <v>Unitil-FG&amp;E</v>
      </c>
      <c r="B22" s="114" t="s">
        <v>376</v>
      </c>
      <c r="C22" s="448"/>
      <c r="D22" s="448"/>
      <c r="E22" s="448"/>
      <c r="F22" s="448"/>
      <c r="G22" s="448"/>
      <c r="H22" s="448"/>
      <c r="I22" s="448"/>
    </row>
    <row r="23" spans="1:9" s="112" customFormat="1" x14ac:dyDescent="0.3">
      <c r="A23" s="341" t="str">
        <f t="shared" si="0"/>
        <v>Unitil-FG&amp;E</v>
      </c>
      <c r="B23" s="114" t="s">
        <v>378</v>
      </c>
      <c r="C23" s="55">
        <v>1341</v>
      </c>
      <c r="D23" s="677" t="s">
        <v>460</v>
      </c>
      <c r="E23" s="678" t="s">
        <v>358</v>
      </c>
      <c r="F23" s="677" t="s">
        <v>358</v>
      </c>
      <c r="G23" s="678" t="s">
        <v>358</v>
      </c>
      <c r="H23" s="677" t="s">
        <v>358</v>
      </c>
      <c r="I23" s="679" t="s">
        <v>461</v>
      </c>
    </row>
    <row r="24" spans="1:9" s="112" customFormat="1" x14ac:dyDescent="0.3">
      <c r="A24" s="341" t="str">
        <f t="shared" si="0"/>
        <v>Unitil-FG&amp;E</v>
      </c>
      <c r="B24" s="114" t="s">
        <v>378</v>
      </c>
      <c r="C24" s="448"/>
      <c r="D24" s="448"/>
      <c r="E24" s="448"/>
      <c r="F24" s="448"/>
      <c r="G24" s="448"/>
      <c r="H24" s="448"/>
      <c r="I24" s="448"/>
    </row>
    <row r="25" spans="1:9" s="112" customFormat="1" x14ac:dyDescent="0.3">
      <c r="A25" s="341" t="str">
        <f t="shared" si="0"/>
        <v>Unitil-FG&amp;E</v>
      </c>
      <c r="B25" s="114" t="s">
        <v>379</v>
      </c>
      <c r="C25" s="55" t="s">
        <v>380</v>
      </c>
      <c r="D25" s="677" t="s">
        <v>460</v>
      </c>
      <c r="E25" s="678" t="s">
        <v>358</v>
      </c>
      <c r="F25" s="677" t="s">
        <v>358</v>
      </c>
      <c r="G25" s="678" t="s">
        <v>358</v>
      </c>
      <c r="H25" s="677" t="s">
        <v>358</v>
      </c>
      <c r="I25" s="679" t="s">
        <v>461</v>
      </c>
    </row>
    <row r="26" spans="1:9" s="112" customFormat="1" x14ac:dyDescent="0.3">
      <c r="A26" s="341" t="str">
        <f t="shared" si="0"/>
        <v>Unitil-FG&amp;E</v>
      </c>
      <c r="B26" s="114" t="s">
        <v>379</v>
      </c>
      <c r="C26" s="55" t="s">
        <v>381</v>
      </c>
      <c r="D26" s="677" t="s">
        <v>460</v>
      </c>
      <c r="E26" s="678" t="s">
        <v>358</v>
      </c>
      <c r="F26" s="677" t="s">
        <v>358</v>
      </c>
      <c r="G26" s="678" t="s">
        <v>358</v>
      </c>
      <c r="H26" s="677" t="s">
        <v>358</v>
      </c>
      <c r="I26" s="679" t="s">
        <v>461</v>
      </c>
    </row>
    <row r="27" spans="1:9" s="112" customFormat="1" x14ac:dyDescent="0.3">
      <c r="A27" s="341" t="str">
        <f t="shared" si="0"/>
        <v>Unitil-FG&amp;E</v>
      </c>
      <c r="B27" s="114" t="s">
        <v>379</v>
      </c>
      <c r="C27" s="55" t="s">
        <v>382</v>
      </c>
      <c r="D27" s="677" t="s">
        <v>460</v>
      </c>
      <c r="E27" s="678" t="s">
        <v>358</v>
      </c>
      <c r="F27" s="677" t="s">
        <v>358</v>
      </c>
      <c r="G27" s="678" t="s">
        <v>358</v>
      </c>
      <c r="H27" s="677" t="s">
        <v>358</v>
      </c>
      <c r="I27" s="679" t="s">
        <v>461</v>
      </c>
    </row>
    <row r="28" spans="1:9" s="112" customFormat="1" x14ac:dyDescent="0.3">
      <c r="A28" s="341" t="str">
        <f t="shared" si="0"/>
        <v>Unitil-FG&amp;E</v>
      </c>
      <c r="B28" s="114" t="s">
        <v>379</v>
      </c>
      <c r="C28" s="55" t="s">
        <v>383</v>
      </c>
      <c r="D28" s="677" t="s">
        <v>460</v>
      </c>
      <c r="E28" s="678" t="s">
        <v>358</v>
      </c>
      <c r="F28" s="677" t="s">
        <v>358</v>
      </c>
      <c r="G28" s="678" t="s">
        <v>358</v>
      </c>
      <c r="H28" s="677" t="s">
        <v>358</v>
      </c>
      <c r="I28" s="679" t="s">
        <v>461</v>
      </c>
    </row>
    <row r="29" spans="1:9" s="112" customFormat="1" x14ac:dyDescent="0.3">
      <c r="A29" s="341" t="str">
        <f t="shared" si="0"/>
        <v>Unitil-FG&amp;E</v>
      </c>
      <c r="B29" s="114" t="s">
        <v>379</v>
      </c>
      <c r="C29" s="55" t="s">
        <v>384</v>
      </c>
      <c r="D29" s="677" t="s">
        <v>460</v>
      </c>
      <c r="E29" s="678" t="s">
        <v>358</v>
      </c>
      <c r="F29" s="677" t="s">
        <v>358</v>
      </c>
      <c r="G29" s="678" t="s">
        <v>358</v>
      </c>
      <c r="H29" s="677" t="s">
        <v>358</v>
      </c>
      <c r="I29" s="679" t="s">
        <v>461</v>
      </c>
    </row>
    <row r="30" spans="1:9" s="112" customFormat="1" x14ac:dyDescent="0.3">
      <c r="A30" s="341" t="str">
        <f t="shared" si="0"/>
        <v>Unitil-FG&amp;E</v>
      </c>
      <c r="B30" s="114" t="s">
        <v>379</v>
      </c>
      <c r="C30" s="55" t="s">
        <v>385</v>
      </c>
      <c r="D30" s="677" t="s">
        <v>460</v>
      </c>
      <c r="E30" s="678" t="s">
        <v>358</v>
      </c>
      <c r="F30" s="677" t="s">
        <v>358</v>
      </c>
      <c r="G30" s="678" t="s">
        <v>358</v>
      </c>
      <c r="H30" s="677" t="s">
        <v>358</v>
      </c>
      <c r="I30" s="679" t="s">
        <v>461</v>
      </c>
    </row>
    <row r="31" spans="1:9" s="112" customFormat="1" x14ac:dyDescent="0.3">
      <c r="A31" s="341" t="str">
        <f t="shared" si="0"/>
        <v>Unitil-FG&amp;E</v>
      </c>
      <c r="B31" s="114" t="s">
        <v>379</v>
      </c>
      <c r="C31" s="55" t="s">
        <v>386</v>
      </c>
      <c r="D31" s="677" t="s">
        <v>460</v>
      </c>
      <c r="E31" s="678" t="s">
        <v>358</v>
      </c>
      <c r="F31" s="677" t="s">
        <v>358</v>
      </c>
      <c r="G31" s="678" t="s">
        <v>358</v>
      </c>
      <c r="H31" s="677" t="s">
        <v>358</v>
      </c>
      <c r="I31" s="679" t="s">
        <v>461</v>
      </c>
    </row>
    <row r="32" spans="1:9" s="112" customFormat="1" x14ac:dyDescent="0.3">
      <c r="A32" s="341" t="str">
        <f t="shared" si="0"/>
        <v>Unitil-FG&amp;E</v>
      </c>
      <c r="B32" s="114" t="s">
        <v>379</v>
      </c>
      <c r="C32" s="55" t="s">
        <v>387</v>
      </c>
      <c r="D32" s="677" t="s">
        <v>460</v>
      </c>
      <c r="E32" s="678" t="s">
        <v>358</v>
      </c>
      <c r="F32" s="677" t="s">
        <v>358</v>
      </c>
      <c r="G32" s="678" t="s">
        <v>358</v>
      </c>
      <c r="H32" s="677" t="s">
        <v>358</v>
      </c>
      <c r="I32" s="679" t="s">
        <v>461</v>
      </c>
    </row>
    <row r="33" spans="1:9" s="112" customFormat="1" x14ac:dyDescent="0.3">
      <c r="A33" s="341" t="str">
        <f t="shared" si="0"/>
        <v>Unitil-FG&amp;E</v>
      </c>
      <c r="B33" s="114" t="s">
        <v>379</v>
      </c>
      <c r="C33" s="55" t="s">
        <v>388</v>
      </c>
      <c r="D33" s="677" t="s">
        <v>460</v>
      </c>
      <c r="E33" s="678" t="s">
        <v>358</v>
      </c>
      <c r="F33" s="677" t="s">
        <v>358</v>
      </c>
      <c r="G33" s="678" t="s">
        <v>358</v>
      </c>
      <c r="H33" s="677" t="s">
        <v>358</v>
      </c>
      <c r="I33" s="679" t="s">
        <v>461</v>
      </c>
    </row>
    <row r="34" spans="1:9" s="112" customFormat="1" x14ac:dyDescent="0.3">
      <c r="A34" s="341" t="str">
        <f t="shared" si="0"/>
        <v>Unitil-FG&amp;E</v>
      </c>
      <c r="B34" s="114" t="s">
        <v>379</v>
      </c>
      <c r="C34" s="448"/>
      <c r="D34" s="448"/>
      <c r="E34" s="448"/>
      <c r="F34" s="448"/>
      <c r="G34" s="448"/>
      <c r="H34" s="448"/>
      <c r="I34" s="448"/>
    </row>
    <row r="35" spans="1:9" s="112" customFormat="1" x14ac:dyDescent="0.3">
      <c r="A35" s="341" t="str">
        <f t="shared" si="0"/>
        <v>Unitil-FG&amp;E</v>
      </c>
      <c r="B35" s="114" t="s">
        <v>389</v>
      </c>
      <c r="C35" s="55" t="s">
        <v>390</v>
      </c>
      <c r="D35" s="677" t="s">
        <v>460</v>
      </c>
      <c r="E35" s="678" t="s">
        <v>358</v>
      </c>
      <c r="F35" s="677" t="s">
        <v>358</v>
      </c>
      <c r="G35" s="678" t="s">
        <v>358</v>
      </c>
      <c r="H35" s="677" t="s">
        <v>358</v>
      </c>
      <c r="I35" s="679" t="s">
        <v>461</v>
      </c>
    </row>
    <row r="36" spans="1:9" s="112" customFormat="1" x14ac:dyDescent="0.3">
      <c r="A36" s="341" t="str">
        <f t="shared" si="0"/>
        <v>Unitil-FG&amp;E</v>
      </c>
      <c r="B36" s="114" t="s">
        <v>389</v>
      </c>
      <c r="C36" s="55" t="s">
        <v>391</v>
      </c>
      <c r="D36" s="677" t="s">
        <v>460</v>
      </c>
      <c r="E36" s="678" t="s">
        <v>358</v>
      </c>
      <c r="F36" s="677" t="s">
        <v>358</v>
      </c>
      <c r="G36" s="678" t="s">
        <v>358</v>
      </c>
      <c r="H36" s="677" t="s">
        <v>358</v>
      </c>
      <c r="I36" s="679" t="s">
        <v>461</v>
      </c>
    </row>
    <row r="37" spans="1:9" s="112" customFormat="1" x14ac:dyDescent="0.3">
      <c r="A37" s="341" t="str">
        <f t="shared" si="0"/>
        <v>Unitil-FG&amp;E</v>
      </c>
      <c r="B37" s="114" t="s">
        <v>389</v>
      </c>
      <c r="C37" s="55" t="s">
        <v>392</v>
      </c>
      <c r="D37" s="677" t="s">
        <v>460</v>
      </c>
      <c r="E37" s="678" t="s">
        <v>358</v>
      </c>
      <c r="F37" s="677" t="s">
        <v>358</v>
      </c>
      <c r="G37" s="678" t="s">
        <v>358</v>
      </c>
      <c r="H37" s="677" t="s">
        <v>358</v>
      </c>
      <c r="I37" s="679" t="s">
        <v>461</v>
      </c>
    </row>
    <row r="38" spans="1:9" s="112" customFormat="1" x14ac:dyDescent="0.3">
      <c r="A38" s="341" t="str">
        <f t="shared" si="0"/>
        <v>Unitil-FG&amp;E</v>
      </c>
      <c r="B38" s="114" t="s">
        <v>389</v>
      </c>
      <c r="C38" s="448"/>
      <c r="D38" s="448"/>
      <c r="E38" s="448"/>
      <c r="F38" s="448"/>
      <c r="G38" s="448"/>
      <c r="H38" s="448"/>
      <c r="I38" s="448"/>
    </row>
    <row r="39" spans="1:9" s="112" customFormat="1" x14ac:dyDescent="0.3">
      <c r="A39" s="341" t="str">
        <f t="shared" si="0"/>
        <v>Unitil-FG&amp;E</v>
      </c>
      <c r="B39" s="114" t="s">
        <v>393</v>
      </c>
      <c r="C39" s="55" t="s">
        <v>394</v>
      </c>
      <c r="D39" s="677" t="s">
        <v>460</v>
      </c>
      <c r="E39" s="678" t="s">
        <v>358</v>
      </c>
      <c r="F39" s="677" t="s">
        <v>358</v>
      </c>
      <c r="G39" s="678" t="s">
        <v>358</v>
      </c>
      <c r="H39" s="677" t="s">
        <v>358</v>
      </c>
      <c r="I39" s="679" t="s">
        <v>461</v>
      </c>
    </row>
    <row r="40" spans="1:9" s="112" customFormat="1" x14ac:dyDescent="0.3">
      <c r="A40" s="341" t="str">
        <f t="shared" si="0"/>
        <v>Unitil-FG&amp;E</v>
      </c>
      <c r="B40" s="114" t="s">
        <v>393</v>
      </c>
      <c r="C40" s="55" t="s">
        <v>395</v>
      </c>
      <c r="D40" s="677" t="s">
        <v>460</v>
      </c>
      <c r="E40" s="678" t="s">
        <v>358</v>
      </c>
      <c r="F40" s="677" t="s">
        <v>358</v>
      </c>
      <c r="G40" s="678" t="s">
        <v>358</v>
      </c>
      <c r="H40" s="677" t="s">
        <v>358</v>
      </c>
      <c r="I40" s="679" t="s">
        <v>461</v>
      </c>
    </row>
    <row r="41" spans="1:9" s="112" customFormat="1" x14ac:dyDescent="0.3">
      <c r="A41" s="341" t="str">
        <f t="shared" si="0"/>
        <v>Unitil-FG&amp;E</v>
      </c>
      <c r="B41" s="114" t="s">
        <v>393</v>
      </c>
      <c r="C41" s="448"/>
      <c r="D41" s="448"/>
      <c r="E41" s="448"/>
      <c r="F41" s="448"/>
      <c r="G41" s="448"/>
      <c r="H41" s="448"/>
      <c r="I41" s="448"/>
    </row>
    <row r="42" spans="1:9" s="112" customFormat="1" x14ac:dyDescent="0.3">
      <c r="A42" s="341" t="str">
        <f t="shared" si="0"/>
        <v>Unitil-FG&amp;E</v>
      </c>
      <c r="B42" s="114" t="s">
        <v>397</v>
      </c>
      <c r="C42" s="55" t="s">
        <v>398</v>
      </c>
      <c r="D42" s="677" t="s">
        <v>460</v>
      </c>
      <c r="E42" s="678" t="s">
        <v>358</v>
      </c>
      <c r="F42" s="677" t="s">
        <v>358</v>
      </c>
      <c r="G42" s="678" t="s">
        <v>358</v>
      </c>
      <c r="H42" s="677" t="s">
        <v>358</v>
      </c>
      <c r="I42" s="679" t="s">
        <v>461</v>
      </c>
    </row>
    <row r="43" spans="1:9" s="112" customFormat="1" x14ac:dyDescent="0.3">
      <c r="A43" s="341" t="str">
        <f t="shared" si="0"/>
        <v>Unitil-FG&amp;E</v>
      </c>
      <c r="B43" s="114" t="s">
        <v>397</v>
      </c>
      <c r="C43" s="55" t="s">
        <v>400</v>
      </c>
      <c r="D43" s="677" t="s">
        <v>460</v>
      </c>
      <c r="E43" s="678" t="s">
        <v>358</v>
      </c>
      <c r="F43" s="677" t="s">
        <v>358</v>
      </c>
      <c r="G43" s="678" t="s">
        <v>358</v>
      </c>
      <c r="H43" s="677" t="s">
        <v>358</v>
      </c>
      <c r="I43" s="679" t="s">
        <v>461</v>
      </c>
    </row>
    <row r="44" spans="1:9" s="112" customFormat="1" x14ac:dyDescent="0.3">
      <c r="A44" s="341" t="str">
        <f t="shared" si="0"/>
        <v>Unitil-FG&amp;E</v>
      </c>
      <c r="B44" s="114" t="s">
        <v>397</v>
      </c>
      <c r="C44" s="55" t="s">
        <v>401</v>
      </c>
      <c r="D44" s="677" t="s">
        <v>460</v>
      </c>
      <c r="E44" s="678" t="s">
        <v>358</v>
      </c>
      <c r="F44" s="677" t="s">
        <v>358</v>
      </c>
      <c r="G44" s="678" t="s">
        <v>358</v>
      </c>
      <c r="H44" s="677" t="s">
        <v>358</v>
      </c>
      <c r="I44" s="679" t="s">
        <v>461</v>
      </c>
    </row>
    <row r="45" spans="1:9" s="112" customFormat="1" x14ac:dyDescent="0.3">
      <c r="A45" s="341" t="str">
        <f t="shared" si="0"/>
        <v>Unitil-FG&amp;E</v>
      </c>
      <c r="B45" s="114" t="s">
        <v>397</v>
      </c>
      <c r="C45" s="448"/>
      <c r="D45" s="448"/>
      <c r="E45" s="448"/>
      <c r="F45" s="448"/>
      <c r="G45" s="448"/>
      <c r="H45" s="448"/>
      <c r="I45" s="448"/>
    </row>
    <row r="46" spans="1:9" s="112" customFormat="1" x14ac:dyDescent="0.3">
      <c r="A46" s="341" t="str">
        <f t="shared" si="0"/>
        <v>Unitil-FG&amp;E</v>
      </c>
      <c r="B46" s="114" t="s">
        <v>402</v>
      </c>
      <c r="C46" s="55" t="s">
        <v>403</v>
      </c>
      <c r="D46" s="677" t="s">
        <v>460</v>
      </c>
      <c r="E46" s="678" t="s">
        <v>358</v>
      </c>
      <c r="F46" s="677" t="s">
        <v>358</v>
      </c>
      <c r="G46" s="678" t="s">
        <v>358</v>
      </c>
      <c r="H46" s="677" t="s">
        <v>358</v>
      </c>
      <c r="I46" s="679" t="s">
        <v>461</v>
      </c>
    </row>
    <row r="47" spans="1:9" s="112" customFormat="1" x14ac:dyDescent="0.3">
      <c r="A47" s="341" t="str">
        <f t="shared" si="0"/>
        <v>Unitil-FG&amp;E</v>
      </c>
      <c r="B47" s="114" t="s">
        <v>402</v>
      </c>
      <c r="C47" s="448"/>
      <c r="D47" s="448"/>
      <c r="E47" s="448"/>
      <c r="F47" s="448"/>
      <c r="G47" s="448"/>
      <c r="H47" s="448"/>
      <c r="I47" s="448"/>
    </row>
    <row r="48" spans="1:9" s="112" customFormat="1" x14ac:dyDescent="0.3">
      <c r="A48" s="341" t="str">
        <f t="shared" si="0"/>
        <v>Unitil-FG&amp;E</v>
      </c>
      <c r="B48" s="114" t="s">
        <v>405</v>
      </c>
      <c r="C48" s="55" t="s">
        <v>406</v>
      </c>
      <c r="D48" s="677" t="s">
        <v>460</v>
      </c>
      <c r="E48" s="678" t="s">
        <v>358</v>
      </c>
      <c r="F48" s="677" t="s">
        <v>358</v>
      </c>
      <c r="G48" s="678" t="s">
        <v>358</v>
      </c>
      <c r="H48" s="677" t="s">
        <v>358</v>
      </c>
      <c r="I48" s="679" t="s">
        <v>461</v>
      </c>
    </row>
    <row r="49" spans="1:54" s="112" customFormat="1" x14ac:dyDescent="0.3">
      <c r="A49" s="341" t="str">
        <f t="shared" si="0"/>
        <v>Unitil-FG&amp;E</v>
      </c>
      <c r="B49" s="114" t="s">
        <v>405</v>
      </c>
      <c r="C49" s="55" t="s">
        <v>407</v>
      </c>
      <c r="D49" s="677" t="s">
        <v>460</v>
      </c>
      <c r="E49" s="678" t="s">
        <v>358</v>
      </c>
      <c r="F49" s="677" t="s">
        <v>358</v>
      </c>
      <c r="G49" s="678" t="s">
        <v>358</v>
      </c>
      <c r="H49" s="677" t="s">
        <v>358</v>
      </c>
      <c r="I49" s="679" t="s">
        <v>461</v>
      </c>
    </row>
    <row r="50" spans="1:54" s="112" customFormat="1" x14ac:dyDescent="0.3">
      <c r="A50" s="341" t="str">
        <f t="shared" si="0"/>
        <v>Unitil-FG&amp;E</v>
      </c>
      <c r="B50" s="114" t="s">
        <v>405</v>
      </c>
      <c r="C50" s="448"/>
      <c r="D50" s="448"/>
      <c r="E50" s="448"/>
      <c r="F50" s="448"/>
      <c r="G50" s="448"/>
      <c r="H50" s="448"/>
      <c r="I50" s="448"/>
    </row>
    <row r="51" spans="1:54" s="112" customFormat="1" x14ac:dyDescent="0.3">
      <c r="A51" s="341" t="str">
        <f t="shared" si="0"/>
        <v>Unitil-FG&amp;E</v>
      </c>
      <c r="B51" s="114" t="s">
        <v>409</v>
      </c>
      <c r="C51" s="55" t="s">
        <v>410</v>
      </c>
      <c r="D51" s="677" t="s">
        <v>460</v>
      </c>
      <c r="E51" s="678" t="s">
        <v>358</v>
      </c>
      <c r="F51" s="677" t="s">
        <v>358</v>
      </c>
      <c r="G51" s="678" t="s">
        <v>358</v>
      </c>
      <c r="H51" s="677" t="s">
        <v>358</v>
      </c>
      <c r="I51" s="679" t="s">
        <v>461</v>
      </c>
    </row>
    <row r="52" spans="1:54" s="112" customFormat="1" x14ac:dyDescent="0.3">
      <c r="A52" s="341" t="str">
        <f t="shared" si="0"/>
        <v>Unitil-FG&amp;E</v>
      </c>
      <c r="B52" s="114" t="s">
        <v>409</v>
      </c>
      <c r="C52" s="55" t="s">
        <v>411</v>
      </c>
      <c r="D52" s="677" t="s">
        <v>460</v>
      </c>
      <c r="E52" s="678" t="s">
        <v>358</v>
      </c>
      <c r="F52" s="677" t="s">
        <v>358</v>
      </c>
      <c r="G52" s="678" t="s">
        <v>358</v>
      </c>
      <c r="H52" s="677" t="s">
        <v>358</v>
      </c>
      <c r="I52" s="679" t="s">
        <v>461</v>
      </c>
    </row>
    <row r="53" spans="1:54" s="112" customFormat="1" x14ac:dyDescent="0.3">
      <c r="A53" s="341" t="str">
        <f t="shared" si="0"/>
        <v>Unitil-FG&amp;E</v>
      </c>
      <c r="B53" s="114" t="s">
        <v>409</v>
      </c>
      <c r="C53" s="55" t="s">
        <v>412</v>
      </c>
      <c r="D53" s="677" t="s">
        <v>460</v>
      </c>
      <c r="E53" s="678" t="s">
        <v>358</v>
      </c>
      <c r="F53" s="677" t="s">
        <v>358</v>
      </c>
      <c r="G53" s="678" t="s">
        <v>358</v>
      </c>
      <c r="H53" s="677" t="s">
        <v>358</v>
      </c>
      <c r="I53" s="679" t="s">
        <v>461</v>
      </c>
    </row>
    <row r="54" spans="1:54" s="112" customFormat="1" ht="15" customHeight="1" x14ac:dyDescent="0.3">
      <c r="A54" s="341" t="str">
        <f t="shared" si="0"/>
        <v>Unitil-FG&amp;E</v>
      </c>
      <c r="B54" s="114" t="s">
        <v>409</v>
      </c>
      <c r="C54" s="55" t="s">
        <v>414</v>
      </c>
      <c r="D54" s="677" t="s">
        <v>460</v>
      </c>
      <c r="E54" s="678" t="s">
        <v>358</v>
      </c>
      <c r="F54" s="677" t="s">
        <v>358</v>
      </c>
      <c r="G54" s="678" t="s">
        <v>358</v>
      </c>
      <c r="H54" s="677" t="s">
        <v>358</v>
      </c>
      <c r="I54" s="679" t="s">
        <v>461</v>
      </c>
      <c r="J54" s="92"/>
      <c r="K54" s="92"/>
      <c r="L54" s="92"/>
      <c r="M54" s="92"/>
      <c r="N54" s="92"/>
      <c r="O54" s="92"/>
      <c r="P54" s="92"/>
      <c r="Q54" s="92"/>
      <c r="R54" s="92"/>
      <c r="S54" s="92"/>
      <c r="AZ54" s="78"/>
      <c r="BA54" s="78"/>
      <c r="BB54" s="78"/>
    </row>
    <row r="55" spans="1:54" s="112" customFormat="1" ht="15" customHeight="1" x14ac:dyDescent="0.3">
      <c r="A55" s="341" t="str">
        <f t="shared" si="0"/>
        <v>Unitil-FG&amp;E</v>
      </c>
      <c r="B55" s="114" t="s">
        <v>409</v>
      </c>
      <c r="C55" s="55">
        <v>1303</v>
      </c>
      <c r="D55" s="677" t="s">
        <v>460</v>
      </c>
      <c r="E55" s="678" t="s">
        <v>358</v>
      </c>
      <c r="F55" s="677" t="s">
        <v>358</v>
      </c>
      <c r="G55" s="678" t="s">
        <v>358</v>
      </c>
      <c r="H55" s="677" t="s">
        <v>358</v>
      </c>
      <c r="I55" s="679" t="s">
        <v>461</v>
      </c>
    </row>
    <row r="56" spans="1:54" s="112" customFormat="1" x14ac:dyDescent="0.3">
      <c r="A56" s="341" t="str">
        <f t="shared" si="0"/>
        <v>Unitil-FG&amp;E</v>
      </c>
      <c r="B56" s="114" t="s">
        <v>409</v>
      </c>
      <c r="C56" s="55">
        <v>1309</v>
      </c>
      <c r="D56" s="677" t="s">
        <v>460</v>
      </c>
      <c r="E56" s="678" t="s">
        <v>358</v>
      </c>
      <c r="F56" s="677" t="s">
        <v>358</v>
      </c>
      <c r="G56" s="678" t="s">
        <v>358</v>
      </c>
      <c r="H56" s="677" t="s">
        <v>358</v>
      </c>
      <c r="I56" s="679" t="s">
        <v>461</v>
      </c>
    </row>
    <row r="57" spans="1:54" s="112" customFormat="1" x14ac:dyDescent="0.3">
      <c r="A57" s="341" t="str">
        <f t="shared" si="0"/>
        <v>Unitil-FG&amp;E</v>
      </c>
      <c r="B57" s="114" t="s">
        <v>409</v>
      </c>
      <c r="C57" s="448"/>
      <c r="D57" s="448"/>
      <c r="E57" s="448"/>
      <c r="F57" s="448"/>
      <c r="G57" s="448"/>
      <c r="H57" s="448"/>
      <c r="I57" s="448"/>
    </row>
    <row r="58" spans="1:54" s="112" customFormat="1" x14ac:dyDescent="0.3">
      <c r="A58" s="341" t="str">
        <f t="shared" si="0"/>
        <v>Unitil-FG&amp;E</v>
      </c>
      <c r="B58" s="114" t="s">
        <v>415</v>
      </c>
      <c r="C58" s="55" t="s">
        <v>416</v>
      </c>
      <c r="D58" s="677" t="s">
        <v>460</v>
      </c>
      <c r="E58" s="678" t="s">
        <v>358</v>
      </c>
      <c r="F58" s="677" t="s">
        <v>358</v>
      </c>
      <c r="G58" s="678" t="s">
        <v>358</v>
      </c>
      <c r="H58" s="677" t="s">
        <v>358</v>
      </c>
      <c r="I58" s="679" t="s">
        <v>461</v>
      </c>
    </row>
    <row r="59" spans="1:54" s="112" customFormat="1" x14ac:dyDescent="0.3">
      <c r="A59" s="341" t="str">
        <f t="shared" si="0"/>
        <v>Unitil-FG&amp;E</v>
      </c>
      <c r="B59" s="114" t="s">
        <v>415</v>
      </c>
      <c r="C59" s="55" t="s">
        <v>417</v>
      </c>
      <c r="D59" s="677" t="s">
        <v>460</v>
      </c>
      <c r="E59" s="678" t="s">
        <v>358</v>
      </c>
      <c r="F59" s="677" t="s">
        <v>358</v>
      </c>
      <c r="G59" s="678" t="s">
        <v>358</v>
      </c>
      <c r="H59" s="677" t="s">
        <v>358</v>
      </c>
      <c r="I59" s="679" t="s">
        <v>461</v>
      </c>
    </row>
    <row r="60" spans="1:54" s="112" customFormat="1" x14ac:dyDescent="0.3">
      <c r="A60" s="341" t="str">
        <f t="shared" si="0"/>
        <v>Unitil-FG&amp;E</v>
      </c>
      <c r="B60" s="114" t="s">
        <v>415</v>
      </c>
      <c r="C60" s="55" t="s">
        <v>418</v>
      </c>
      <c r="D60" s="677" t="s">
        <v>460</v>
      </c>
      <c r="E60" s="678" t="s">
        <v>358</v>
      </c>
      <c r="F60" s="677" t="s">
        <v>358</v>
      </c>
      <c r="G60" s="678" t="s">
        <v>358</v>
      </c>
      <c r="H60" s="677" t="s">
        <v>358</v>
      </c>
      <c r="I60" s="679" t="s">
        <v>461</v>
      </c>
    </row>
    <row r="61" spans="1:54" s="112" customFormat="1" x14ac:dyDescent="0.3">
      <c r="A61" s="341" t="str">
        <f t="shared" si="0"/>
        <v>Unitil-FG&amp;E</v>
      </c>
      <c r="B61" s="114" t="s">
        <v>415</v>
      </c>
      <c r="C61" s="55" t="s">
        <v>419</v>
      </c>
      <c r="D61" s="677" t="s">
        <v>460</v>
      </c>
      <c r="E61" s="678" t="s">
        <v>358</v>
      </c>
      <c r="F61" s="677" t="s">
        <v>358</v>
      </c>
      <c r="G61" s="678" t="s">
        <v>358</v>
      </c>
      <c r="H61" s="677" t="s">
        <v>358</v>
      </c>
      <c r="I61" s="679" t="s">
        <v>461</v>
      </c>
    </row>
    <row r="62" spans="1:54" s="112" customFormat="1" x14ac:dyDescent="0.3">
      <c r="A62" s="341" t="str">
        <f t="shared" si="0"/>
        <v>Unitil-FG&amp;E</v>
      </c>
      <c r="B62" s="114" t="s">
        <v>415</v>
      </c>
      <c r="C62" s="55" t="s">
        <v>420</v>
      </c>
      <c r="D62" s="677" t="s">
        <v>460</v>
      </c>
      <c r="E62" s="678" t="s">
        <v>358</v>
      </c>
      <c r="F62" s="677" t="s">
        <v>358</v>
      </c>
      <c r="G62" s="678" t="s">
        <v>358</v>
      </c>
      <c r="H62" s="677" t="s">
        <v>358</v>
      </c>
      <c r="I62" s="679" t="s">
        <v>461</v>
      </c>
    </row>
    <row r="63" spans="1:54" s="112" customFormat="1" ht="15" thickBot="1" x14ac:dyDescent="0.35">
      <c r="A63" s="342" t="str">
        <f t="shared" si="0"/>
        <v>Unitil-FG&amp;E</v>
      </c>
      <c r="B63" s="36" t="s">
        <v>415</v>
      </c>
      <c r="C63" s="567"/>
      <c r="D63" s="567"/>
      <c r="E63" s="567"/>
      <c r="F63" s="567"/>
      <c r="G63" s="567"/>
      <c r="H63" s="567"/>
      <c r="I63" s="567"/>
    </row>
    <row r="65" spans="1:54" x14ac:dyDescent="0.3">
      <c r="A65" s="1" t="s">
        <v>218</v>
      </c>
      <c r="B65" s="112"/>
      <c r="C65" s="112"/>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B65" s="112"/>
      <c r="AC65" s="112"/>
      <c r="AD65" s="112"/>
      <c r="AE65" s="112"/>
      <c r="AF65" s="112"/>
      <c r="AG65" s="112"/>
      <c r="AH65" s="112"/>
      <c r="AI65" s="112"/>
      <c r="AJ65" s="112"/>
      <c r="AK65" s="112"/>
      <c r="AL65" s="112"/>
      <c r="AM65" s="112"/>
      <c r="AN65" s="112"/>
      <c r="AO65" s="112"/>
      <c r="AP65" s="112"/>
      <c r="AQ65" s="112"/>
      <c r="AR65" s="112"/>
      <c r="AS65" s="112"/>
      <c r="AT65" s="112"/>
      <c r="AU65" s="112"/>
      <c r="AV65" s="112"/>
      <c r="AW65" s="112"/>
      <c r="AX65" s="112"/>
      <c r="AY65" s="112"/>
      <c r="AZ65" s="112"/>
      <c r="BA65" s="112"/>
      <c r="BB65" s="112"/>
    </row>
    <row r="66" spans="1:54" s="112" customFormat="1" x14ac:dyDescent="0.3">
      <c r="A66" s="181" t="s">
        <v>43</v>
      </c>
      <c r="B66" s="138"/>
      <c r="C66" s="138"/>
      <c r="D66" s="138"/>
      <c r="E66" s="138"/>
      <c r="F66" s="138"/>
      <c r="G66" s="138"/>
      <c r="H66" s="138"/>
      <c r="I66" s="139"/>
    </row>
    <row r="67" spans="1:54" ht="15" customHeight="1" x14ac:dyDescent="0.3">
      <c r="A67" s="150" t="s">
        <v>300</v>
      </c>
      <c r="B67" s="144"/>
      <c r="C67" s="128"/>
      <c r="D67" s="128"/>
      <c r="E67" s="128"/>
      <c r="F67" s="128"/>
      <c r="G67" s="128"/>
      <c r="H67" s="128"/>
      <c r="I67" s="129"/>
      <c r="J67" s="92"/>
      <c r="K67" s="92"/>
      <c r="L67" s="92"/>
      <c r="M67" s="92"/>
      <c r="N67" s="92"/>
      <c r="O67" s="92"/>
      <c r="P67" s="92"/>
      <c r="Q67" s="92"/>
      <c r="R67" s="92"/>
      <c r="S67" s="92"/>
      <c r="T67" s="112"/>
      <c r="U67" s="112"/>
      <c r="V67" s="112"/>
      <c r="W67" s="112"/>
      <c r="X67" s="112"/>
      <c r="Y67" s="112"/>
      <c r="Z67" s="112"/>
      <c r="AA67" s="112"/>
      <c r="AB67" s="112"/>
      <c r="AC67" s="112"/>
      <c r="AD67" s="112"/>
      <c r="AE67" s="112"/>
      <c r="AF67" s="112"/>
      <c r="AG67" s="112"/>
      <c r="AH67" s="112"/>
      <c r="AI67" s="112"/>
      <c r="AJ67" s="112"/>
      <c r="AK67" s="112"/>
      <c r="AL67" s="112"/>
      <c r="AM67" s="112"/>
      <c r="AN67" s="112"/>
      <c r="AO67" s="112"/>
      <c r="AP67" s="112"/>
      <c r="AQ67" s="112"/>
      <c r="AR67" s="112"/>
      <c r="AS67" s="112"/>
      <c r="AT67" s="112"/>
      <c r="AU67" s="112"/>
      <c r="AV67" s="112"/>
      <c r="AW67" s="112"/>
      <c r="AX67" s="112"/>
      <c r="AY67" s="112"/>
      <c r="AZ67" s="78"/>
      <c r="BA67" s="78"/>
      <c r="BB67" s="78"/>
    </row>
    <row r="68" spans="1:54" ht="15" customHeight="1" x14ac:dyDescent="0.3">
      <c r="A68" s="153" t="s">
        <v>301</v>
      </c>
      <c r="B68" s="154"/>
      <c r="C68" s="130"/>
      <c r="D68" s="130"/>
      <c r="E68" s="130"/>
      <c r="F68" s="130"/>
      <c r="G68" s="130"/>
      <c r="H68" s="130"/>
      <c r="I68" s="131"/>
      <c r="J68" s="112"/>
      <c r="K68" s="112"/>
      <c r="L68" s="112"/>
      <c r="M68" s="112"/>
      <c r="N68" s="112"/>
      <c r="O68" s="112"/>
      <c r="P68" s="112"/>
      <c r="Q68" s="112"/>
      <c r="R68" s="112"/>
      <c r="S68" s="112"/>
      <c r="T68" s="112"/>
      <c r="U68" s="112"/>
      <c r="V68" s="112"/>
      <c r="W68" s="112"/>
      <c r="X68" s="112"/>
      <c r="Y68" s="112"/>
      <c r="Z68" s="112"/>
      <c r="AA68" s="112"/>
      <c r="AB68" s="112"/>
      <c r="AC68" s="112"/>
      <c r="AD68" s="112"/>
      <c r="AE68" s="112"/>
      <c r="AF68" s="112"/>
      <c r="AG68" s="112"/>
      <c r="AH68" s="112"/>
      <c r="AI68" s="112"/>
      <c r="AJ68" s="112"/>
      <c r="AK68" s="112"/>
      <c r="AL68" s="112"/>
      <c r="AM68" s="112"/>
      <c r="AN68" s="112"/>
      <c r="AO68" s="112"/>
      <c r="AP68" s="112"/>
      <c r="AQ68" s="112"/>
      <c r="AR68" s="112"/>
      <c r="AS68" s="112"/>
      <c r="AT68" s="112"/>
      <c r="AU68" s="112"/>
      <c r="AV68" s="112"/>
      <c r="AW68" s="112"/>
      <c r="AX68" s="112"/>
      <c r="AY68" s="112"/>
      <c r="AZ68" s="112"/>
      <c r="BA68" s="112"/>
      <c r="BB68" s="112"/>
    </row>
  </sheetData>
  <mergeCells count="2">
    <mergeCell ref="D5:I5"/>
    <mergeCell ref="A5:C5"/>
  </mergeCells>
  <printOptions headings="1" gridLines="1"/>
  <pageMargins left="0.7" right="0.7" top="0.75" bottom="0.75" header="0.3" footer="0.3"/>
  <pageSetup scale="48"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0"/>
  <sheetViews>
    <sheetView zoomScale="85" zoomScaleNormal="85" workbookViewId="0">
      <selection activeCell="B70" sqref="B70"/>
    </sheetView>
  </sheetViews>
  <sheetFormatPr defaultRowHeight="14.4" x14ac:dyDescent="0.3"/>
  <cols>
    <col min="1" max="2" width="23.44140625" customWidth="1"/>
    <col min="3" max="3" width="18.88671875" customWidth="1"/>
    <col min="4" max="4" width="23.44140625" bestFit="1" customWidth="1"/>
    <col min="5" max="5" width="22.88671875" bestFit="1" customWidth="1"/>
    <col min="6" max="6" width="19.44140625" customWidth="1"/>
    <col min="7" max="7" width="15.5546875" customWidth="1"/>
    <col min="8" max="8" width="14.44140625" customWidth="1"/>
  </cols>
  <sheetData>
    <row r="1" spans="1:8" x14ac:dyDescent="0.3">
      <c r="A1" s="1" t="s">
        <v>302</v>
      </c>
      <c r="B1" s="1" t="s">
        <v>303</v>
      </c>
      <c r="C1" s="112"/>
      <c r="D1" s="234" t="s">
        <v>2</v>
      </c>
      <c r="E1" s="234" t="str">
        <f>'1a. Incremental Deployment-2018'!E1</f>
        <v>Unitil - FG&amp;E</v>
      </c>
      <c r="F1" s="112"/>
      <c r="G1" s="112"/>
      <c r="H1" s="112"/>
    </row>
    <row r="2" spans="1:8" x14ac:dyDescent="0.3">
      <c r="A2" s="112"/>
      <c r="B2" s="112"/>
      <c r="C2" s="112"/>
      <c r="D2" s="234" t="s">
        <v>4</v>
      </c>
      <c r="E2" s="250">
        <v>2021</v>
      </c>
      <c r="F2" s="112"/>
      <c r="G2" s="112"/>
      <c r="H2" s="112"/>
    </row>
    <row r="3" spans="1:8" ht="15" thickBot="1" x14ac:dyDescent="0.35">
      <c r="A3" s="112"/>
      <c r="B3" s="112"/>
      <c r="C3" s="112"/>
      <c r="D3" s="112"/>
      <c r="E3" s="112"/>
      <c r="F3" s="112"/>
      <c r="G3" s="112"/>
      <c r="H3" s="112"/>
    </row>
    <row r="4" spans="1:8" s="112" customFormat="1" ht="15" customHeight="1" thickBot="1" x14ac:dyDescent="0.35">
      <c r="A4" s="223" t="s">
        <v>64</v>
      </c>
      <c r="B4" s="224"/>
      <c r="C4" s="859" t="s">
        <v>304</v>
      </c>
      <c r="D4" s="859"/>
      <c r="E4" s="859"/>
      <c r="F4" s="859"/>
      <c r="G4" s="859"/>
      <c r="H4" s="862"/>
    </row>
    <row r="5" spans="1:8" ht="43.8" thickBot="1" x14ac:dyDescent="0.35">
      <c r="A5" s="83" t="s">
        <v>15</v>
      </c>
      <c r="B5" s="84" t="s">
        <v>293</v>
      </c>
      <c r="C5" s="93" t="s">
        <v>305</v>
      </c>
      <c r="D5" s="98" t="s">
        <v>306</v>
      </c>
      <c r="E5" s="98" t="s">
        <v>307</v>
      </c>
      <c r="F5" s="98" t="s">
        <v>308</v>
      </c>
      <c r="G5" s="93" t="s">
        <v>309</v>
      </c>
      <c r="H5" s="94" t="s">
        <v>310</v>
      </c>
    </row>
    <row r="6" spans="1:8" s="112" customFormat="1" x14ac:dyDescent="0.3">
      <c r="A6" s="89" t="s">
        <v>359</v>
      </c>
      <c r="B6" s="233" t="s">
        <v>361</v>
      </c>
      <c r="C6" s="295" t="s">
        <v>462</v>
      </c>
      <c r="D6" s="296" t="s">
        <v>462</v>
      </c>
      <c r="E6" s="296" t="s">
        <v>462</v>
      </c>
      <c r="F6" s="296" t="s">
        <v>462</v>
      </c>
      <c r="G6" s="296" t="s">
        <v>462</v>
      </c>
      <c r="H6" s="292" t="e">
        <f>F6*G6</f>
        <v>#VALUE!</v>
      </c>
    </row>
    <row r="7" spans="1:8" s="112" customFormat="1" x14ac:dyDescent="0.3">
      <c r="A7" s="114" t="s">
        <v>359</v>
      </c>
      <c r="B7" s="17" t="s">
        <v>363</v>
      </c>
      <c r="C7" s="298" t="s">
        <v>462</v>
      </c>
      <c r="D7" s="299" t="s">
        <v>462</v>
      </c>
      <c r="E7" s="299" t="s">
        <v>462</v>
      </c>
      <c r="F7" s="299" t="s">
        <v>462</v>
      </c>
      <c r="G7" s="299" t="s">
        <v>462</v>
      </c>
      <c r="H7" s="293" t="e">
        <f>F7*G7</f>
        <v>#VALUE!</v>
      </c>
    </row>
    <row r="8" spans="1:8" s="112" customFormat="1" x14ac:dyDescent="0.3">
      <c r="A8" s="114" t="s">
        <v>359</v>
      </c>
      <c r="B8" s="17" t="s">
        <v>364</v>
      </c>
      <c r="C8" s="298" t="s">
        <v>462</v>
      </c>
      <c r="D8" s="299" t="s">
        <v>462</v>
      </c>
      <c r="E8" s="299" t="s">
        <v>462</v>
      </c>
      <c r="F8" s="299" t="s">
        <v>462</v>
      </c>
      <c r="G8" s="299" t="s">
        <v>462</v>
      </c>
      <c r="H8" s="293" t="e">
        <f>F8*G8</f>
        <v>#VALUE!</v>
      </c>
    </row>
    <row r="9" spans="1:8" s="112" customFormat="1" ht="15" thickBot="1" x14ac:dyDescent="0.35">
      <c r="A9" s="114" t="s">
        <v>359</v>
      </c>
      <c r="B9" s="17" t="s">
        <v>365</v>
      </c>
      <c r="C9" s="301" t="s">
        <v>462</v>
      </c>
      <c r="D9" s="302" t="s">
        <v>462</v>
      </c>
      <c r="E9" s="302" t="s">
        <v>462</v>
      </c>
      <c r="F9" s="302" t="s">
        <v>462</v>
      </c>
      <c r="G9" s="303" t="s">
        <v>462</v>
      </c>
      <c r="H9" s="293" t="e">
        <f>F9*G9</f>
        <v>#VALUE!</v>
      </c>
    </row>
    <row r="10" spans="1:8" s="112" customFormat="1" ht="15" thickBot="1" x14ac:dyDescent="0.35">
      <c r="A10" s="114" t="s">
        <v>359</v>
      </c>
      <c r="B10" s="17"/>
      <c r="C10" s="76"/>
      <c r="D10" s="123"/>
      <c r="E10" s="123"/>
      <c r="F10" s="81"/>
      <c r="G10" s="177" t="s">
        <v>311</v>
      </c>
      <c r="H10" s="289" t="e">
        <f>SUM(H6:H9)</f>
        <v>#VALUE!</v>
      </c>
    </row>
    <row r="11" spans="1:8" s="112" customFormat="1" x14ac:dyDescent="0.3">
      <c r="A11" s="89" t="s">
        <v>366</v>
      </c>
      <c r="B11" s="233" t="s">
        <v>367</v>
      </c>
      <c r="C11" s="295" t="s">
        <v>462</v>
      </c>
      <c r="D11" s="304" t="s">
        <v>462</v>
      </c>
      <c r="E11" s="304" t="s">
        <v>462</v>
      </c>
      <c r="F11" s="300" t="s">
        <v>462</v>
      </c>
      <c r="G11" s="297" t="s">
        <v>462</v>
      </c>
      <c r="H11" s="292" t="e">
        <f>F11*G11</f>
        <v>#VALUE!</v>
      </c>
    </row>
    <row r="12" spans="1:8" s="112" customFormat="1" x14ac:dyDescent="0.3">
      <c r="A12" s="114" t="s">
        <v>366</v>
      </c>
      <c r="B12" s="17" t="s">
        <v>368</v>
      </c>
      <c r="C12" s="298" t="s">
        <v>462</v>
      </c>
      <c r="D12" s="305" t="s">
        <v>462</v>
      </c>
      <c r="E12" s="305" t="s">
        <v>462</v>
      </c>
      <c r="F12" s="300" t="s">
        <v>462</v>
      </c>
      <c r="G12" s="300" t="s">
        <v>462</v>
      </c>
      <c r="H12" s="293" t="e">
        <f>F12*G12</f>
        <v>#VALUE!</v>
      </c>
    </row>
    <row r="13" spans="1:8" s="112" customFormat="1" ht="15" thickBot="1" x14ac:dyDescent="0.35">
      <c r="A13" s="114" t="s">
        <v>366</v>
      </c>
      <c r="B13" s="17" t="s">
        <v>369</v>
      </c>
      <c r="C13" s="301" t="s">
        <v>462</v>
      </c>
      <c r="D13" s="306" t="s">
        <v>462</v>
      </c>
      <c r="E13" s="306" t="s">
        <v>462</v>
      </c>
      <c r="F13" s="300" t="s">
        <v>462</v>
      </c>
      <c r="G13" s="303" t="s">
        <v>462</v>
      </c>
      <c r="H13" s="293" t="e">
        <f>F13*G13</f>
        <v>#VALUE!</v>
      </c>
    </row>
    <row r="14" spans="1:8" s="112" customFormat="1" ht="15" thickBot="1" x14ac:dyDescent="0.35">
      <c r="A14" s="36" t="s">
        <v>366</v>
      </c>
      <c r="B14" s="37"/>
      <c r="C14" s="76"/>
      <c r="D14" s="123"/>
      <c r="E14" s="123"/>
      <c r="F14" s="81"/>
      <c r="G14" s="177" t="s">
        <v>311</v>
      </c>
      <c r="H14" s="232" t="e">
        <f>SUM(H11:H13)</f>
        <v>#VALUE!</v>
      </c>
    </row>
    <row r="15" spans="1:8" s="112" customFormat="1" x14ac:dyDescent="0.3">
      <c r="A15" s="89" t="s">
        <v>370</v>
      </c>
      <c r="B15" s="233" t="s">
        <v>371</v>
      </c>
      <c r="C15" s="295" t="s">
        <v>462</v>
      </c>
      <c r="D15" s="304" t="s">
        <v>462</v>
      </c>
      <c r="E15" s="304" t="s">
        <v>462</v>
      </c>
      <c r="F15" s="300" t="s">
        <v>462</v>
      </c>
      <c r="G15" s="297" t="s">
        <v>462</v>
      </c>
      <c r="H15" s="292" t="e">
        <f>F15*G15</f>
        <v>#VALUE!</v>
      </c>
    </row>
    <row r="16" spans="1:8" s="112" customFormat="1" x14ac:dyDescent="0.3">
      <c r="A16" s="114" t="s">
        <v>370</v>
      </c>
      <c r="B16" s="17" t="s">
        <v>372</v>
      </c>
      <c r="C16" s="298" t="s">
        <v>462</v>
      </c>
      <c r="D16" s="305" t="s">
        <v>462</v>
      </c>
      <c r="E16" s="305" t="s">
        <v>462</v>
      </c>
      <c r="F16" s="300" t="s">
        <v>462</v>
      </c>
      <c r="G16" s="300" t="s">
        <v>462</v>
      </c>
      <c r="H16" s="293" t="e">
        <f>F16*G16</f>
        <v>#VALUE!</v>
      </c>
    </row>
    <row r="17" spans="1:8" s="112" customFormat="1" x14ac:dyDescent="0.3">
      <c r="A17" s="114" t="s">
        <v>370</v>
      </c>
      <c r="B17" s="17" t="s">
        <v>373</v>
      </c>
      <c r="C17" s="298" t="s">
        <v>462</v>
      </c>
      <c r="D17" s="305" t="s">
        <v>462</v>
      </c>
      <c r="E17" s="305" t="s">
        <v>462</v>
      </c>
      <c r="F17" s="300" t="s">
        <v>462</v>
      </c>
      <c r="G17" s="300" t="s">
        <v>462</v>
      </c>
      <c r="H17" s="293" t="e">
        <f>F17*G17</f>
        <v>#VALUE!</v>
      </c>
    </row>
    <row r="18" spans="1:8" s="112" customFormat="1" ht="15" thickBot="1" x14ac:dyDescent="0.35">
      <c r="A18" s="114" t="s">
        <v>370</v>
      </c>
      <c r="B18" s="17" t="s">
        <v>375</v>
      </c>
      <c r="C18" s="301" t="s">
        <v>462</v>
      </c>
      <c r="D18" s="306" t="s">
        <v>462</v>
      </c>
      <c r="E18" s="306" t="s">
        <v>462</v>
      </c>
      <c r="F18" s="300" t="s">
        <v>462</v>
      </c>
      <c r="G18" s="303" t="s">
        <v>462</v>
      </c>
      <c r="H18" s="293" t="e">
        <f>F18*G18</f>
        <v>#VALUE!</v>
      </c>
    </row>
    <row r="19" spans="1:8" s="112" customFormat="1" ht="15" thickBot="1" x14ac:dyDescent="0.35">
      <c r="A19" s="36" t="s">
        <v>370</v>
      </c>
      <c r="B19" s="37"/>
      <c r="C19" s="76"/>
      <c r="D19" s="123"/>
      <c r="E19" s="123"/>
      <c r="F19" s="81"/>
      <c r="G19" s="177" t="s">
        <v>311</v>
      </c>
      <c r="H19" s="232" t="e">
        <f>SUM(H15:H18)</f>
        <v>#VALUE!</v>
      </c>
    </row>
    <row r="20" spans="1:8" s="112" customFormat="1" ht="15" thickBot="1" x14ac:dyDescent="0.35">
      <c r="A20" s="89" t="s">
        <v>376</v>
      </c>
      <c r="B20" s="233" t="s">
        <v>377</v>
      </c>
      <c r="C20" s="295" t="s">
        <v>462</v>
      </c>
      <c r="D20" s="304" t="s">
        <v>462</v>
      </c>
      <c r="E20" s="304" t="s">
        <v>462</v>
      </c>
      <c r="F20" s="300" t="s">
        <v>462</v>
      </c>
      <c r="G20" s="297" t="s">
        <v>462</v>
      </c>
      <c r="H20" s="292" t="e">
        <f>F20*G20</f>
        <v>#VALUE!</v>
      </c>
    </row>
    <row r="21" spans="1:8" s="112" customFormat="1" ht="15" thickBot="1" x14ac:dyDescent="0.35">
      <c r="A21" s="36" t="s">
        <v>376</v>
      </c>
      <c r="B21" s="37"/>
      <c r="C21" s="76"/>
      <c r="D21" s="123"/>
      <c r="E21" s="123"/>
      <c r="F21" s="81"/>
      <c r="G21" s="177" t="s">
        <v>311</v>
      </c>
      <c r="H21" s="232" t="e">
        <f>SUM(H20:H20)</f>
        <v>#VALUE!</v>
      </c>
    </row>
    <row r="22" spans="1:8" s="112" customFormat="1" ht="15" thickBot="1" x14ac:dyDescent="0.35">
      <c r="A22" s="89" t="s">
        <v>378</v>
      </c>
      <c r="B22" s="233">
        <v>1341</v>
      </c>
      <c r="C22" s="295" t="s">
        <v>462</v>
      </c>
      <c r="D22" s="304" t="s">
        <v>462</v>
      </c>
      <c r="E22" s="304" t="s">
        <v>462</v>
      </c>
      <c r="F22" s="300" t="s">
        <v>462</v>
      </c>
      <c r="G22" s="297" t="s">
        <v>462</v>
      </c>
      <c r="H22" s="292" t="e">
        <f>F22*G22</f>
        <v>#VALUE!</v>
      </c>
    </row>
    <row r="23" spans="1:8" s="112" customFormat="1" ht="15" thickBot="1" x14ac:dyDescent="0.35">
      <c r="A23" s="36" t="s">
        <v>378</v>
      </c>
      <c r="B23" s="37"/>
      <c r="C23" s="76"/>
      <c r="D23" s="123"/>
      <c r="E23" s="123"/>
      <c r="F23" s="81"/>
      <c r="G23" s="177" t="s">
        <v>311</v>
      </c>
      <c r="H23" s="232" t="e">
        <f>SUM(H22:H22)</f>
        <v>#VALUE!</v>
      </c>
    </row>
    <row r="24" spans="1:8" s="112" customFormat="1" x14ac:dyDescent="0.3">
      <c r="A24" s="89" t="s">
        <v>379</v>
      </c>
      <c r="B24" s="233" t="s">
        <v>380</v>
      </c>
      <c r="C24" s="295" t="s">
        <v>462</v>
      </c>
      <c r="D24" s="304" t="s">
        <v>462</v>
      </c>
      <c r="E24" s="304" t="s">
        <v>462</v>
      </c>
      <c r="F24" s="300" t="s">
        <v>462</v>
      </c>
      <c r="G24" s="297" t="s">
        <v>462</v>
      </c>
      <c r="H24" s="292" t="e">
        <f>F24*G24</f>
        <v>#VALUE!</v>
      </c>
    </row>
    <row r="25" spans="1:8" s="112" customFormat="1" x14ac:dyDescent="0.3">
      <c r="A25" s="114" t="s">
        <v>379</v>
      </c>
      <c r="B25" s="17" t="s">
        <v>381</v>
      </c>
      <c r="C25" s="298" t="s">
        <v>462</v>
      </c>
      <c r="D25" s="305" t="s">
        <v>462</v>
      </c>
      <c r="E25" s="305" t="s">
        <v>462</v>
      </c>
      <c r="F25" s="300" t="s">
        <v>462</v>
      </c>
      <c r="G25" s="300" t="s">
        <v>462</v>
      </c>
      <c r="H25" s="293" t="e">
        <f t="shared" ref="H25:H32" si="0">F25*G25</f>
        <v>#VALUE!</v>
      </c>
    </row>
    <row r="26" spans="1:8" s="112" customFormat="1" x14ac:dyDescent="0.3">
      <c r="A26" s="114" t="s">
        <v>379</v>
      </c>
      <c r="B26" s="17" t="s">
        <v>382</v>
      </c>
      <c r="C26" s="298" t="s">
        <v>462</v>
      </c>
      <c r="D26" s="305" t="s">
        <v>462</v>
      </c>
      <c r="E26" s="305" t="s">
        <v>462</v>
      </c>
      <c r="F26" s="300" t="s">
        <v>462</v>
      </c>
      <c r="G26" s="300" t="s">
        <v>462</v>
      </c>
      <c r="H26" s="293" t="e">
        <f t="shared" si="0"/>
        <v>#VALUE!</v>
      </c>
    </row>
    <row r="27" spans="1:8" s="112" customFormat="1" x14ac:dyDescent="0.3">
      <c r="A27" s="114" t="s">
        <v>379</v>
      </c>
      <c r="B27" s="17" t="s">
        <v>383</v>
      </c>
      <c r="C27" s="298" t="s">
        <v>462</v>
      </c>
      <c r="D27" s="305" t="s">
        <v>462</v>
      </c>
      <c r="E27" s="305" t="s">
        <v>462</v>
      </c>
      <c r="F27" s="300" t="s">
        <v>462</v>
      </c>
      <c r="G27" s="300" t="s">
        <v>462</v>
      </c>
      <c r="H27" s="293" t="e">
        <f t="shared" si="0"/>
        <v>#VALUE!</v>
      </c>
    </row>
    <row r="28" spans="1:8" s="112" customFormat="1" x14ac:dyDescent="0.3">
      <c r="A28" s="114" t="s">
        <v>379</v>
      </c>
      <c r="B28" s="17" t="s">
        <v>384</v>
      </c>
      <c r="C28" s="298" t="s">
        <v>462</v>
      </c>
      <c r="D28" s="305" t="s">
        <v>462</v>
      </c>
      <c r="E28" s="305" t="s">
        <v>462</v>
      </c>
      <c r="F28" s="300" t="s">
        <v>462</v>
      </c>
      <c r="G28" s="300" t="s">
        <v>462</v>
      </c>
      <c r="H28" s="293" t="e">
        <f t="shared" si="0"/>
        <v>#VALUE!</v>
      </c>
    </row>
    <row r="29" spans="1:8" s="112" customFormat="1" x14ac:dyDescent="0.3">
      <c r="A29" s="114" t="s">
        <v>379</v>
      </c>
      <c r="B29" s="17" t="s">
        <v>385</v>
      </c>
      <c r="C29" s="298" t="s">
        <v>462</v>
      </c>
      <c r="D29" s="305" t="s">
        <v>462</v>
      </c>
      <c r="E29" s="305" t="s">
        <v>462</v>
      </c>
      <c r="F29" s="300" t="s">
        <v>462</v>
      </c>
      <c r="G29" s="300" t="s">
        <v>462</v>
      </c>
      <c r="H29" s="293" t="e">
        <f t="shared" si="0"/>
        <v>#VALUE!</v>
      </c>
    </row>
    <row r="30" spans="1:8" s="112" customFormat="1" x14ac:dyDescent="0.3">
      <c r="A30" s="114" t="s">
        <v>379</v>
      </c>
      <c r="B30" s="17" t="s">
        <v>386</v>
      </c>
      <c r="C30" s="298" t="s">
        <v>462</v>
      </c>
      <c r="D30" s="305" t="s">
        <v>462</v>
      </c>
      <c r="E30" s="305" t="s">
        <v>462</v>
      </c>
      <c r="F30" s="300" t="s">
        <v>462</v>
      </c>
      <c r="G30" s="300" t="s">
        <v>462</v>
      </c>
      <c r="H30" s="293" t="e">
        <f t="shared" si="0"/>
        <v>#VALUE!</v>
      </c>
    </row>
    <row r="31" spans="1:8" s="112" customFormat="1" x14ac:dyDescent="0.3">
      <c r="A31" s="114" t="s">
        <v>379</v>
      </c>
      <c r="B31" s="17" t="s">
        <v>387</v>
      </c>
      <c r="C31" s="298" t="s">
        <v>462</v>
      </c>
      <c r="D31" s="305" t="s">
        <v>462</v>
      </c>
      <c r="E31" s="305" t="s">
        <v>462</v>
      </c>
      <c r="F31" s="300" t="s">
        <v>462</v>
      </c>
      <c r="G31" s="300" t="s">
        <v>462</v>
      </c>
      <c r="H31" s="293" t="e">
        <f t="shared" si="0"/>
        <v>#VALUE!</v>
      </c>
    </row>
    <row r="32" spans="1:8" s="112" customFormat="1" ht="15" thickBot="1" x14ac:dyDescent="0.35">
      <c r="A32" s="114" t="s">
        <v>379</v>
      </c>
      <c r="B32" s="17" t="s">
        <v>388</v>
      </c>
      <c r="C32" s="298" t="s">
        <v>462</v>
      </c>
      <c r="D32" s="305" t="s">
        <v>462</v>
      </c>
      <c r="E32" s="305" t="s">
        <v>462</v>
      </c>
      <c r="F32" s="300" t="s">
        <v>462</v>
      </c>
      <c r="G32" s="300" t="s">
        <v>462</v>
      </c>
      <c r="H32" s="293" t="e">
        <f t="shared" si="0"/>
        <v>#VALUE!</v>
      </c>
    </row>
    <row r="33" spans="1:8" s="112" customFormat="1" ht="15" thickBot="1" x14ac:dyDescent="0.35">
      <c r="A33" s="36" t="s">
        <v>379</v>
      </c>
      <c r="B33" s="37"/>
      <c r="C33" s="76"/>
      <c r="D33" s="123"/>
      <c r="E33" s="123"/>
      <c r="F33" s="81"/>
      <c r="G33" s="177" t="s">
        <v>311</v>
      </c>
      <c r="H33" s="232" t="e">
        <f>SUM(H24:H32)</f>
        <v>#VALUE!</v>
      </c>
    </row>
    <row r="34" spans="1:8" s="112" customFormat="1" x14ac:dyDescent="0.3">
      <c r="A34" s="89" t="s">
        <v>389</v>
      </c>
      <c r="B34" s="233" t="s">
        <v>390</v>
      </c>
      <c r="C34" s="295" t="s">
        <v>462</v>
      </c>
      <c r="D34" s="304" t="s">
        <v>462</v>
      </c>
      <c r="E34" s="304" t="s">
        <v>462</v>
      </c>
      <c r="F34" s="300" t="s">
        <v>462</v>
      </c>
      <c r="G34" s="297" t="s">
        <v>462</v>
      </c>
      <c r="H34" s="292" t="e">
        <f>F34*G34</f>
        <v>#VALUE!</v>
      </c>
    </row>
    <row r="35" spans="1:8" s="112" customFormat="1" x14ac:dyDescent="0.3">
      <c r="A35" s="114" t="s">
        <v>389</v>
      </c>
      <c r="B35" s="17" t="s">
        <v>391</v>
      </c>
      <c r="C35" s="298" t="s">
        <v>462</v>
      </c>
      <c r="D35" s="305" t="s">
        <v>462</v>
      </c>
      <c r="E35" s="305" t="s">
        <v>462</v>
      </c>
      <c r="F35" s="300" t="s">
        <v>462</v>
      </c>
      <c r="G35" s="300" t="s">
        <v>462</v>
      </c>
      <c r="H35" s="293" t="e">
        <f>F35*G35</f>
        <v>#VALUE!</v>
      </c>
    </row>
    <row r="36" spans="1:8" s="112" customFormat="1" ht="15" thickBot="1" x14ac:dyDescent="0.35">
      <c r="A36" s="114" t="s">
        <v>389</v>
      </c>
      <c r="B36" s="17" t="s">
        <v>392</v>
      </c>
      <c r="C36" s="301" t="s">
        <v>462</v>
      </c>
      <c r="D36" s="306" t="s">
        <v>462</v>
      </c>
      <c r="E36" s="306" t="s">
        <v>462</v>
      </c>
      <c r="F36" s="300" t="s">
        <v>462</v>
      </c>
      <c r="G36" s="303" t="s">
        <v>462</v>
      </c>
      <c r="H36" s="293" t="e">
        <f>F36*G36</f>
        <v>#VALUE!</v>
      </c>
    </row>
    <row r="37" spans="1:8" s="112" customFormat="1" ht="15" thickBot="1" x14ac:dyDescent="0.35">
      <c r="A37" s="36" t="s">
        <v>389</v>
      </c>
      <c r="B37" s="37"/>
      <c r="C37" s="76"/>
      <c r="D37" s="123"/>
      <c r="E37" s="123"/>
      <c r="F37" s="81"/>
      <c r="G37" s="177" t="s">
        <v>311</v>
      </c>
      <c r="H37" s="232" t="e">
        <f>SUM(H34:H36)</f>
        <v>#VALUE!</v>
      </c>
    </row>
    <row r="38" spans="1:8" s="112" customFormat="1" x14ac:dyDescent="0.3">
      <c r="A38" s="89" t="s">
        <v>393</v>
      </c>
      <c r="B38" s="233" t="s">
        <v>394</v>
      </c>
      <c r="C38" s="295" t="s">
        <v>462</v>
      </c>
      <c r="D38" s="304" t="s">
        <v>462</v>
      </c>
      <c r="E38" s="304" t="s">
        <v>462</v>
      </c>
      <c r="F38" s="300" t="s">
        <v>462</v>
      </c>
      <c r="G38" s="297" t="s">
        <v>462</v>
      </c>
      <c r="H38" s="292" t="e">
        <f>F38*G38</f>
        <v>#VALUE!</v>
      </c>
    </row>
    <row r="39" spans="1:8" s="112" customFormat="1" ht="15" thickBot="1" x14ac:dyDescent="0.35">
      <c r="A39" s="114" t="s">
        <v>393</v>
      </c>
      <c r="B39" s="17" t="s">
        <v>395</v>
      </c>
      <c r="C39" s="298" t="s">
        <v>462</v>
      </c>
      <c r="D39" s="305" t="s">
        <v>462</v>
      </c>
      <c r="E39" s="305" t="s">
        <v>462</v>
      </c>
      <c r="F39" s="300" t="s">
        <v>462</v>
      </c>
      <c r="G39" s="300" t="s">
        <v>462</v>
      </c>
      <c r="H39" s="293" t="e">
        <f>F39*G39</f>
        <v>#VALUE!</v>
      </c>
    </row>
    <row r="40" spans="1:8" s="112" customFormat="1" ht="15" thickBot="1" x14ac:dyDescent="0.35">
      <c r="A40" s="36" t="s">
        <v>393</v>
      </c>
      <c r="B40" s="37"/>
      <c r="C40" s="76"/>
      <c r="D40" s="123"/>
      <c r="E40" s="123"/>
      <c r="F40" s="81"/>
      <c r="G40" s="177" t="s">
        <v>311</v>
      </c>
      <c r="H40" s="232" t="e">
        <f>SUM(H38:H39)</f>
        <v>#VALUE!</v>
      </c>
    </row>
    <row r="41" spans="1:8" s="112" customFormat="1" x14ac:dyDescent="0.3">
      <c r="A41" s="89" t="s">
        <v>397</v>
      </c>
      <c r="B41" s="233" t="s">
        <v>398</v>
      </c>
      <c r="C41" s="295" t="s">
        <v>462</v>
      </c>
      <c r="D41" s="304" t="s">
        <v>462</v>
      </c>
      <c r="E41" s="304" t="s">
        <v>462</v>
      </c>
      <c r="F41" s="300" t="s">
        <v>462</v>
      </c>
      <c r="G41" s="297" t="s">
        <v>462</v>
      </c>
      <c r="H41" s="292" t="e">
        <f>F41*G41</f>
        <v>#VALUE!</v>
      </c>
    </row>
    <row r="42" spans="1:8" s="112" customFormat="1" x14ac:dyDescent="0.3">
      <c r="A42" s="114" t="s">
        <v>397</v>
      </c>
      <c r="B42" s="17" t="s">
        <v>400</v>
      </c>
      <c r="C42" s="298" t="s">
        <v>462</v>
      </c>
      <c r="D42" s="305" t="s">
        <v>462</v>
      </c>
      <c r="E42" s="305" t="s">
        <v>462</v>
      </c>
      <c r="F42" s="300" t="s">
        <v>462</v>
      </c>
      <c r="G42" s="300" t="s">
        <v>462</v>
      </c>
      <c r="H42" s="293" t="e">
        <f>F42*G42</f>
        <v>#VALUE!</v>
      </c>
    </row>
    <row r="43" spans="1:8" s="112" customFormat="1" ht="15" thickBot="1" x14ac:dyDescent="0.35">
      <c r="A43" s="114" t="s">
        <v>397</v>
      </c>
      <c r="B43" s="17" t="s">
        <v>401</v>
      </c>
      <c r="C43" s="301" t="s">
        <v>462</v>
      </c>
      <c r="D43" s="306" t="s">
        <v>462</v>
      </c>
      <c r="E43" s="306" t="s">
        <v>462</v>
      </c>
      <c r="F43" s="300" t="s">
        <v>462</v>
      </c>
      <c r="G43" s="303" t="s">
        <v>462</v>
      </c>
      <c r="H43" s="293" t="e">
        <f>F43*G43</f>
        <v>#VALUE!</v>
      </c>
    </row>
    <row r="44" spans="1:8" s="112" customFormat="1" ht="15" thickBot="1" x14ac:dyDescent="0.35">
      <c r="A44" s="36" t="s">
        <v>397</v>
      </c>
      <c r="B44" s="37"/>
      <c r="C44" s="76"/>
      <c r="D44" s="123"/>
      <c r="E44" s="123"/>
      <c r="F44" s="81"/>
      <c r="G44" s="177" t="s">
        <v>311</v>
      </c>
      <c r="H44" s="232" t="e">
        <f>SUM(H41:H43)</f>
        <v>#VALUE!</v>
      </c>
    </row>
    <row r="45" spans="1:8" s="112" customFormat="1" ht="15" thickBot="1" x14ac:dyDescent="0.35">
      <c r="A45" s="89" t="s">
        <v>402</v>
      </c>
      <c r="B45" s="233" t="s">
        <v>403</v>
      </c>
      <c r="C45" s="295" t="s">
        <v>462</v>
      </c>
      <c r="D45" s="304" t="s">
        <v>462</v>
      </c>
      <c r="E45" s="304" t="s">
        <v>462</v>
      </c>
      <c r="F45" s="300" t="s">
        <v>462</v>
      </c>
      <c r="G45" s="297" t="s">
        <v>462</v>
      </c>
      <c r="H45" s="292" t="e">
        <f>F45*G45</f>
        <v>#VALUE!</v>
      </c>
    </row>
    <row r="46" spans="1:8" s="112" customFormat="1" ht="15" thickBot="1" x14ac:dyDescent="0.35">
      <c r="A46" s="36" t="s">
        <v>402</v>
      </c>
      <c r="B46" s="37"/>
      <c r="C46" s="76"/>
      <c r="D46" s="123"/>
      <c r="E46" s="123"/>
      <c r="F46" s="81"/>
      <c r="G46" s="177" t="s">
        <v>311</v>
      </c>
      <c r="H46" s="232" t="e">
        <f>SUM(H45:H45)</f>
        <v>#VALUE!</v>
      </c>
    </row>
    <row r="47" spans="1:8" s="112" customFormat="1" x14ac:dyDescent="0.3">
      <c r="A47" s="89" t="s">
        <v>405</v>
      </c>
      <c r="B47" s="233" t="s">
        <v>406</v>
      </c>
      <c r="C47" s="295" t="s">
        <v>462</v>
      </c>
      <c r="D47" s="304" t="s">
        <v>462</v>
      </c>
      <c r="E47" s="304" t="s">
        <v>462</v>
      </c>
      <c r="F47" s="300" t="s">
        <v>462</v>
      </c>
      <c r="G47" s="297" t="s">
        <v>462</v>
      </c>
      <c r="H47" s="292" t="e">
        <f>F47*G47</f>
        <v>#VALUE!</v>
      </c>
    </row>
    <row r="48" spans="1:8" s="112" customFormat="1" ht="15" thickBot="1" x14ac:dyDescent="0.35">
      <c r="A48" s="114" t="s">
        <v>405</v>
      </c>
      <c r="B48" s="17" t="s">
        <v>407</v>
      </c>
      <c r="C48" s="298" t="s">
        <v>462</v>
      </c>
      <c r="D48" s="305" t="s">
        <v>462</v>
      </c>
      <c r="E48" s="305" t="s">
        <v>462</v>
      </c>
      <c r="F48" s="300" t="s">
        <v>462</v>
      </c>
      <c r="G48" s="300" t="s">
        <v>462</v>
      </c>
      <c r="H48" s="293" t="e">
        <f>F48*G48</f>
        <v>#VALUE!</v>
      </c>
    </row>
    <row r="49" spans="1:8" s="112" customFormat="1" ht="15" thickBot="1" x14ac:dyDescent="0.35">
      <c r="A49" s="36" t="s">
        <v>405</v>
      </c>
      <c r="B49" s="37"/>
      <c r="C49" s="76"/>
      <c r="D49" s="123"/>
      <c r="E49" s="123"/>
      <c r="F49" s="81"/>
      <c r="G49" s="177" t="s">
        <v>311</v>
      </c>
      <c r="H49" s="232" t="e">
        <f>SUM(H47:H48)</f>
        <v>#VALUE!</v>
      </c>
    </row>
    <row r="50" spans="1:8" s="112" customFormat="1" x14ac:dyDescent="0.3">
      <c r="A50" s="89" t="s">
        <v>409</v>
      </c>
      <c r="B50" s="233" t="s">
        <v>410</v>
      </c>
      <c r="C50" s="295" t="s">
        <v>462</v>
      </c>
      <c r="D50" s="304" t="s">
        <v>462</v>
      </c>
      <c r="E50" s="304" t="s">
        <v>462</v>
      </c>
      <c r="F50" s="300" t="s">
        <v>462</v>
      </c>
      <c r="G50" s="297" t="s">
        <v>462</v>
      </c>
      <c r="H50" s="292" t="e">
        <f>F50*G50</f>
        <v>#VALUE!</v>
      </c>
    </row>
    <row r="51" spans="1:8" s="112" customFormat="1" x14ac:dyDescent="0.3">
      <c r="A51" s="114" t="s">
        <v>409</v>
      </c>
      <c r="B51" s="17" t="s">
        <v>411</v>
      </c>
      <c r="C51" s="298" t="s">
        <v>462</v>
      </c>
      <c r="D51" s="305" t="s">
        <v>462</v>
      </c>
      <c r="E51" s="305" t="s">
        <v>462</v>
      </c>
      <c r="F51" s="300" t="s">
        <v>462</v>
      </c>
      <c r="G51" s="300" t="s">
        <v>462</v>
      </c>
      <c r="H51" s="293" t="e">
        <f>F51*G51</f>
        <v>#VALUE!</v>
      </c>
    </row>
    <row r="52" spans="1:8" s="112" customFormat="1" x14ac:dyDescent="0.3">
      <c r="A52" s="114" t="s">
        <v>409</v>
      </c>
      <c r="B52" s="17" t="s">
        <v>412</v>
      </c>
      <c r="C52" s="298" t="s">
        <v>462</v>
      </c>
      <c r="D52" s="305" t="s">
        <v>462</v>
      </c>
      <c r="E52" s="305" t="s">
        <v>462</v>
      </c>
      <c r="F52" s="300" t="s">
        <v>462</v>
      </c>
      <c r="G52" s="300" t="s">
        <v>462</v>
      </c>
      <c r="H52" s="293" t="e">
        <f>F52*G52</f>
        <v>#VALUE!</v>
      </c>
    </row>
    <row r="53" spans="1:8" s="112" customFormat="1" x14ac:dyDescent="0.3">
      <c r="A53" s="114" t="s">
        <v>409</v>
      </c>
      <c r="B53" s="17" t="s">
        <v>414</v>
      </c>
      <c r="C53" s="301" t="s">
        <v>462</v>
      </c>
      <c r="D53" s="306" t="s">
        <v>462</v>
      </c>
      <c r="E53" s="306" t="s">
        <v>462</v>
      </c>
      <c r="F53" s="300" t="s">
        <v>462</v>
      </c>
      <c r="G53" s="303" t="s">
        <v>462</v>
      </c>
      <c r="H53" s="293" t="e">
        <f t="shared" ref="H53:H54" si="1">F53*G53</f>
        <v>#VALUE!</v>
      </c>
    </row>
    <row r="54" spans="1:8" s="112" customFormat="1" x14ac:dyDescent="0.3">
      <c r="A54" s="114" t="s">
        <v>409</v>
      </c>
      <c r="B54" s="17">
        <v>1303</v>
      </c>
      <c r="C54" s="301" t="s">
        <v>462</v>
      </c>
      <c r="D54" s="306" t="s">
        <v>462</v>
      </c>
      <c r="E54" s="306" t="s">
        <v>462</v>
      </c>
      <c r="F54" s="300" t="s">
        <v>462</v>
      </c>
      <c r="G54" s="303" t="s">
        <v>462</v>
      </c>
      <c r="H54" s="293" t="e">
        <f t="shared" si="1"/>
        <v>#VALUE!</v>
      </c>
    </row>
    <row r="55" spans="1:8" s="112" customFormat="1" ht="15" thickBot="1" x14ac:dyDescent="0.35">
      <c r="A55" s="114" t="s">
        <v>409</v>
      </c>
      <c r="B55" s="17">
        <v>1309</v>
      </c>
      <c r="C55" s="301" t="s">
        <v>462</v>
      </c>
      <c r="D55" s="306" t="s">
        <v>462</v>
      </c>
      <c r="E55" s="306" t="s">
        <v>462</v>
      </c>
      <c r="F55" s="300" t="s">
        <v>462</v>
      </c>
      <c r="G55" s="303" t="s">
        <v>462</v>
      </c>
      <c r="H55" s="293" t="e">
        <f>F55*G55</f>
        <v>#VALUE!</v>
      </c>
    </row>
    <row r="56" spans="1:8" s="112" customFormat="1" ht="15" thickBot="1" x14ac:dyDescent="0.35">
      <c r="A56" s="36" t="s">
        <v>409</v>
      </c>
      <c r="B56" s="37"/>
      <c r="C56" s="76"/>
      <c r="D56" s="123"/>
      <c r="E56" s="123"/>
      <c r="F56" s="81"/>
      <c r="G56" s="177" t="s">
        <v>311</v>
      </c>
      <c r="H56" s="232" t="e">
        <f>SUM(H50:H55)</f>
        <v>#VALUE!</v>
      </c>
    </row>
    <row r="57" spans="1:8" s="112" customFormat="1" x14ac:dyDescent="0.3">
      <c r="A57" s="89" t="s">
        <v>415</v>
      </c>
      <c r="B57" s="233" t="s">
        <v>416</v>
      </c>
      <c r="C57" s="307" t="s">
        <v>462</v>
      </c>
      <c r="D57" s="308" t="s">
        <v>462</v>
      </c>
      <c r="E57" s="308" t="s">
        <v>462</v>
      </c>
      <c r="F57" s="300" t="s">
        <v>462</v>
      </c>
      <c r="G57" s="309" t="s">
        <v>462</v>
      </c>
      <c r="H57" s="294" t="e">
        <f>F57*G57</f>
        <v>#VALUE!</v>
      </c>
    </row>
    <row r="58" spans="1:8" s="112" customFormat="1" x14ac:dyDescent="0.3">
      <c r="A58" s="114" t="s">
        <v>415</v>
      </c>
      <c r="B58" s="17" t="s">
        <v>417</v>
      </c>
      <c r="C58" s="298" t="s">
        <v>462</v>
      </c>
      <c r="D58" s="305" t="s">
        <v>462</v>
      </c>
      <c r="E58" s="305" t="s">
        <v>462</v>
      </c>
      <c r="F58" s="300" t="s">
        <v>462</v>
      </c>
      <c r="G58" s="300" t="s">
        <v>462</v>
      </c>
      <c r="H58" s="293" t="e">
        <f>F58*G58</f>
        <v>#VALUE!</v>
      </c>
    </row>
    <row r="59" spans="1:8" s="112" customFormat="1" x14ac:dyDescent="0.3">
      <c r="A59" s="114" t="s">
        <v>415</v>
      </c>
      <c r="B59" s="17" t="s">
        <v>418</v>
      </c>
      <c r="C59" s="298" t="s">
        <v>462</v>
      </c>
      <c r="D59" s="305" t="s">
        <v>462</v>
      </c>
      <c r="E59" s="305" t="s">
        <v>462</v>
      </c>
      <c r="F59" s="300" t="s">
        <v>462</v>
      </c>
      <c r="G59" s="300" t="s">
        <v>462</v>
      </c>
      <c r="H59" s="293" t="e">
        <f>F59*G59</f>
        <v>#VALUE!</v>
      </c>
    </row>
    <row r="60" spans="1:8" s="112" customFormat="1" x14ac:dyDescent="0.3">
      <c r="A60" s="114" t="s">
        <v>415</v>
      </c>
      <c r="B60" s="17" t="s">
        <v>419</v>
      </c>
      <c r="C60" s="298" t="s">
        <v>462</v>
      </c>
      <c r="D60" s="305" t="s">
        <v>462</v>
      </c>
      <c r="E60" s="305" t="s">
        <v>462</v>
      </c>
      <c r="F60" s="300" t="s">
        <v>462</v>
      </c>
      <c r="G60" s="300" t="s">
        <v>462</v>
      </c>
      <c r="H60" s="293" t="e">
        <f>F60*G60</f>
        <v>#VALUE!</v>
      </c>
    </row>
    <row r="61" spans="1:8" s="112" customFormat="1" ht="15" thickBot="1" x14ac:dyDescent="0.35">
      <c r="A61" s="114" t="s">
        <v>415</v>
      </c>
      <c r="B61" s="17" t="s">
        <v>420</v>
      </c>
      <c r="C61" s="301" t="s">
        <v>462</v>
      </c>
      <c r="D61" s="306" t="s">
        <v>462</v>
      </c>
      <c r="E61" s="306" t="s">
        <v>462</v>
      </c>
      <c r="F61" s="300" t="s">
        <v>462</v>
      </c>
      <c r="G61" s="303" t="s">
        <v>462</v>
      </c>
      <c r="H61" s="293" t="e">
        <f>F61*G61</f>
        <v>#VALUE!</v>
      </c>
    </row>
    <row r="62" spans="1:8" s="112" customFormat="1" ht="15" thickBot="1" x14ac:dyDescent="0.35">
      <c r="A62" s="36" t="s">
        <v>415</v>
      </c>
      <c r="B62" s="37"/>
      <c r="C62" s="76"/>
      <c r="D62" s="123"/>
      <c r="E62" s="123"/>
      <c r="F62" s="81"/>
      <c r="G62" s="177" t="s">
        <v>311</v>
      </c>
      <c r="H62" s="232" t="e">
        <f>SUM(H57:H61)</f>
        <v>#VALUE!</v>
      </c>
    </row>
    <row r="63" spans="1:8" s="112" customFormat="1" x14ac:dyDescent="0.3"/>
    <row r="64" spans="1:8" s="112" customFormat="1" x14ac:dyDescent="0.3">
      <c r="A64" s="1" t="s">
        <v>218</v>
      </c>
    </row>
    <row r="65" spans="1:9" s="112" customFormat="1" x14ac:dyDescent="0.3">
      <c r="A65" s="181" t="s">
        <v>43</v>
      </c>
      <c r="B65" s="138"/>
      <c r="C65" s="138"/>
      <c r="D65" s="138"/>
      <c r="E65" s="138"/>
      <c r="F65" s="138"/>
      <c r="G65" s="138"/>
      <c r="H65" s="138"/>
      <c r="I65" s="139"/>
    </row>
    <row r="66" spans="1:9" s="112" customFormat="1" ht="15" customHeight="1" x14ac:dyDescent="0.3">
      <c r="A66" s="150" t="s">
        <v>312</v>
      </c>
      <c r="B66" s="128"/>
      <c r="C66" s="128"/>
      <c r="D66" s="128"/>
      <c r="E66" s="128"/>
      <c r="F66" s="128"/>
      <c r="G66" s="128"/>
      <c r="H66" s="128"/>
      <c r="I66" s="142"/>
    </row>
    <row r="67" spans="1:9" s="112" customFormat="1" ht="15" customHeight="1" x14ac:dyDescent="0.3">
      <c r="A67" s="153" t="s">
        <v>313</v>
      </c>
      <c r="B67" s="130"/>
      <c r="C67" s="130"/>
      <c r="D67" s="130"/>
      <c r="E67" s="130"/>
      <c r="F67" s="130"/>
      <c r="G67" s="130"/>
      <c r="H67" s="130"/>
      <c r="I67" s="155"/>
    </row>
    <row r="68" spans="1:9" s="112" customFormat="1" x14ac:dyDescent="0.3"/>
    <row r="69" spans="1:9" s="112" customFormat="1" x14ac:dyDescent="0.3">
      <c r="A69" s="680" t="s">
        <v>463</v>
      </c>
      <c r="B69" s="112" t="s">
        <v>464</v>
      </c>
    </row>
    <row r="70" spans="1:9" s="112" customFormat="1" x14ac:dyDescent="0.3"/>
  </sheetData>
  <mergeCells count="1">
    <mergeCell ref="C4:H4"/>
  </mergeCells>
  <printOptions headings="1" gridLines="1"/>
  <pageMargins left="0.7" right="0.7" top="0.75" bottom="0.75" header="0.3" footer="0.3"/>
  <pageSetup scale="7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J76"/>
  <sheetViews>
    <sheetView zoomScale="55" zoomScaleNormal="55" workbookViewId="0"/>
  </sheetViews>
  <sheetFormatPr defaultColWidth="9.109375" defaultRowHeight="14.4" x14ac:dyDescent="0.3"/>
  <cols>
    <col min="1" max="1" width="23.109375" style="112" customWidth="1"/>
    <col min="2" max="7" width="15.88671875" style="112" customWidth="1"/>
    <col min="8" max="8" width="23" style="112" customWidth="1"/>
    <col min="9" max="9" width="26" style="112" bestFit="1" customWidth="1"/>
    <col min="10" max="12" width="12.88671875" style="112" customWidth="1"/>
    <col min="13" max="18" width="18.88671875" style="112" customWidth="1"/>
    <col min="19" max="20" width="18.44140625" style="112" customWidth="1"/>
    <col min="21" max="28" width="19.88671875" style="112" customWidth="1"/>
    <col min="29" max="29" width="18.88671875" style="112" customWidth="1"/>
    <col min="30" max="37" width="19.88671875" style="112" customWidth="1"/>
    <col min="38" max="40" width="13.88671875" style="112" customWidth="1"/>
    <col min="41" max="41" width="10.5546875" style="112" customWidth="1"/>
    <col min="42" max="43" width="14.109375" style="112" customWidth="1"/>
    <col min="44" max="46" width="13.88671875" style="112" customWidth="1"/>
    <col min="47" max="47" width="14.109375" style="112" customWidth="1"/>
    <col min="48" max="52" width="14.88671875" style="112" customWidth="1"/>
    <col min="53" max="53" width="58.109375" style="112" customWidth="1"/>
    <col min="54" max="56" width="13.88671875" style="112" customWidth="1"/>
    <col min="57" max="57" width="12.44140625" style="112" customWidth="1"/>
    <col min="58" max="58" width="38.88671875" style="112" customWidth="1"/>
    <col min="59" max="59" width="15.88671875" style="112" customWidth="1"/>
    <col min="60" max="61" width="15.5546875" style="112" customWidth="1"/>
    <col min="62" max="62" width="16.109375" style="112" customWidth="1"/>
    <col min="63" max="16384" width="9.109375" style="112"/>
  </cols>
  <sheetData>
    <row r="1" spans="1:62" x14ac:dyDescent="0.3">
      <c r="A1" s="1" t="s">
        <v>314</v>
      </c>
      <c r="B1" s="1" t="s">
        <v>315</v>
      </c>
      <c r="G1" s="234" t="s">
        <v>2</v>
      </c>
      <c r="H1" s="234" t="s">
        <v>422</v>
      </c>
    </row>
    <row r="2" spans="1:62" x14ac:dyDescent="0.3">
      <c r="A2" s="1"/>
      <c r="B2" s="1"/>
      <c r="G2" s="234" t="s">
        <v>53</v>
      </c>
      <c r="H2" s="250" t="s">
        <v>54</v>
      </c>
    </row>
    <row r="3" spans="1:62" ht="15" thickBot="1" x14ac:dyDescent="0.35"/>
    <row r="4" spans="1:62" ht="15" thickBot="1" x14ac:dyDescent="0.35">
      <c r="A4" s="872" t="s">
        <v>64</v>
      </c>
      <c r="B4" s="873"/>
      <c r="C4" s="873"/>
      <c r="D4" s="873"/>
      <c r="E4" s="873"/>
      <c r="F4" s="873"/>
      <c r="G4" s="874"/>
      <c r="H4" s="958" t="s">
        <v>316</v>
      </c>
      <c r="I4" s="878"/>
      <c r="J4" s="878"/>
      <c r="K4" s="878"/>
      <c r="L4" s="879"/>
      <c r="M4" s="891" t="s">
        <v>317</v>
      </c>
      <c r="N4" s="891"/>
      <c r="O4" s="891"/>
      <c r="P4" s="891"/>
      <c r="Q4" s="891"/>
      <c r="R4" s="891"/>
      <c r="S4" s="891"/>
      <c r="T4" s="891"/>
      <c r="U4" s="891"/>
      <c r="V4" s="891"/>
      <c r="W4" s="891"/>
      <c r="X4" s="891"/>
      <c r="Y4" s="891"/>
      <c r="Z4" s="891"/>
      <c r="AA4" s="891"/>
      <c r="AB4" s="891"/>
      <c r="AC4" s="891"/>
      <c r="AD4" s="891"/>
      <c r="AE4" s="891"/>
      <c r="AF4" s="891"/>
      <c r="AG4" s="891"/>
      <c r="AH4" s="891"/>
      <c r="AI4" s="891"/>
      <c r="AJ4" s="891"/>
      <c r="AK4" s="892"/>
      <c r="AL4" s="961" t="s">
        <v>318</v>
      </c>
      <c r="AM4" s="962"/>
      <c r="AN4" s="962"/>
      <c r="AO4" s="962"/>
      <c r="AP4" s="962"/>
      <c r="AQ4" s="962"/>
      <c r="AR4" s="962"/>
      <c r="AS4" s="962"/>
      <c r="AT4" s="962"/>
      <c r="AU4" s="962"/>
      <c r="AV4" s="962"/>
      <c r="AW4" s="962"/>
      <c r="AX4" s="962"/>
      <c r="AY4" s="962"/>
      <c r="AZ4" s="962"/>
      <c r="BA4" s="962"/>
      <c r="BB4" s="841" t="s">
        <v>319</v>
      </c>
      <c r="BC4" s="842"/>
      <c r="BD4" s="842"/>
      <c r="BE4" s="842"/>
      <c r="BF4" s="842"/>
      <c r="BG4" s="972"/>
      <c r="BH4" s="972"/>
      <c r="BI4" s="972"/>
      <c r="BJ4" s="973"/>
    </row>
    <row r="5" spans="1:62" ht="15.75" customHeight="1" thickBot="1" x14ac:dyDescent="0.35">
      <c r="A5" s="875"/>
      <c r="B5" s="876"/>
      <c r="C5" s="876"/>
      <c r="D5" s="876"/>
      <c r="E5" s="876"/>
      <c r="F5" s="876"/>
      <c r="G5" s="877"/>
      <c r="H5" s="959"/>
      <c r="I5" s="880"/>
      <c r="J5" s="880"/>
      <c r="K5" s="880"/>
      <c r="L5" s="881"/>
      <c r="M5" s="847" t="s">
        <v>71</v>
      </c>
      <c r="N5" s="848"/>
      <c r="O5" s="848"/>
      <c r="P5" s="848"/>
      <c r="Q5" s="848"/>
      <c r="R5" s="848"/>
      <c r="S5" s="848"/>
      <c r="T5" s="849"/>
      <c r="U5" s="847" t="s">
        <v>72</v>
      </c>
      <c r="V5" s="848"/>
      <c r="W5" s="848"/>
      <c r="X5" s="848"/>
      <c r="Y5" s="848"/>
      <c r="Z5" s="848"/>
      <c r="AA5" s="848"/>
      <c r="AB5" s="848"/>
      <c r="AC5" s="849"/>
      <c r="AD5" s="847" t="s">
        <v>73</v>
      </c>
      <c r="AE5" s="848"/>
      <c r="AF5" s="848"/>
      <c r="AG5" s="848"/>
      <c r="AH5" s="848"/>
      <c r="AI5" s="848"/>
      <c r="AJ5" s="848"/>
      <c r="AK5" s="849"/>
      <c r="AL5" s="968" t="s">
        <v>74</v>
      </c>
      <c r="AM5" s="969"/>
      <c r="AN5" s="969"/>
      <c r="AO5" s="969"/>
      <c r="AP5" s="969"/>
      <c r="AQ5" s="969"/>
      <c r="AR5" s="969"/>
      <c r="AS5" s="435"/>
      <c r="AT5" s="435"/>
      <c r="AU5" s="435"/>
      <c r="AV5" s="435"/>
      <c r="AW5" s="860" t="s">
        <v>320</v>
      </c>
      <c r="AX5" s="861"/>
      <c r="AY5" s="861"/>
      <c r="AZ5" s="861"/>
      <c r="BA5" s="861"/>
      <c r="BB5" s="864" t="s">
        <v>79</v>
      </c>
      <c r="BC5" s="866"/>
      <c r="BD5" s="866"/>
      <c r="BE5" s="866"/>
      <c r="BF5" s="866"/>
      <c r="BG5" s="864" t="s">
        <v>80</v>
      </c>
      <c r="BH5" s="866"/>
      <c r="BI5" s="866"/>
      <c r="BJ5" s="867"/>
    </row>
    <row r="6" spans="1:62" ht="34.5" customHeight="1" thickBot="1" x14ac:dyDescent="0.35">
      <c r="A6" s="875"/>
      <c r="B6" s="876"/>
      <c r="C6" s="876"/>
      <c r="D6" s="876"/>
      <c r="E6" s="876"/>
      <c r="F6" s="876"/>
      <c r="G6" s="877"/>
      <c r="H6" s="959"/>
      <c r="I6" s="880"/>
      <c r="J6" s="880"/>
      <c r="K6" s="880"/>
      <c r="L6" s="880"/>
      <c r="M6" s="951" t="s">
        <v>82</v>
      </c>
      <c r="N6" s="963"/>
      <c r="O6" s="951" t="s">
        <v>83</v>
      </c>
      <c r="P6" s="952"/>
      <c r="Q6" s="951" t="s">
        <v>84</v>
      </c>
      <c r="R6" s="952"/>
      <c r="S6" s="951" t="s">
        <v>85</v>
      </c>
      <c r="T6" s="952"/>
      <c r="U6" s="951" t="s">
        <v>82</v>
      </c>
      <c r="V6" s="952"/>
      <c r="W6" s="951" t="s">
        <v>83</v>
      </c>
      <c r="X6" s="952"/>
      <c r="Y6" s="951" t="s">
        <v>84</v>
      </c>
      <c r="Z6" s="952"/>
      <c r="AA6" s="951" t="s">
        <v>85</v>
      </c>
      <c r="AB6" s="952"/>
      <c r="AC6" s="966" t="s">
        <v>86</v>
      </c>
      <c r="AD6" s="951" t="s">
        <v>82</v>
      </c>
      <c r="AE6" s="952"/>
      <c r="AF6" s="951" t="s">
        <v>83</v>
      </c>
      <c r="AG6" s="952"/>
      <c r="AH6" s="951" t="s">
        <v>84</v>
      </c>
      <c r="AI6" s="952"/>
      <c r="AJ6" s="951" t="s">
        <v>85</v>
      </c>
      <c r="AK6" s="952"/>
      <c r="AL6" s="858" t="s">
        <v>321</v>
      </c>
      <c r="AM6" s="859"/>
      <c r="AN6" s="859"/>
      <c r="AO6" s="859"/>
      <c r="AP6" s="858" t="s">
        <v>322</v>
      </c>
      <c r="AQ6" s="859"/>
      <c r="AR6" s="862"/>
      <c r="AS6" s="859" t="s">
        <v>323</v>
      </c>
      <c r="AT6" s="859"/>
      <c r="AU6" s="859"/>
      <c r="AV6" s="965"/>
      <c r="AW6" s="858" t="s">
        <v>324</v>
      </c>
      <c r="AX6" s="859"/>
      <c r="AY6" s="859"/>
      <c r="AZ6" s="859"/>
      <c r="BA6" s="862"/>
      <c r="BB6" s="864" t="s">
        <v>325</v>
      </c>
      <c r="BC6" s="865"/>
      <c r="BD6" s="865"/>
      <c r="BE6" s="906"/>
      <c r="BF6" s="895" t="s">
        <v>326</v>
      </c>
      <c r="BG6" s="858" t="s">
        <v>327</v>
      </c>
      <c r="BH6" s="859"/>
      <c r="BI6" s="859"/>
      <c r="BJ6" s="862"/>
    </row>
    <row r="7" spans="1:62" ht="15" thickBot="1" x14ac:dyDescent="0.35">
      <c r="A7" s="955"/>
      <c r="B7" s="956"/>
      <c r="C7" s="956"/>
      <c r="D7" s="956"/>
      <c r="E7" s="956"/>
      <c r="F7" s="956"/>
      <c r="G7" s="957"/>
      <c r="H7" s="960"/>
      <c r="I7" s="882"/>
      <c r="J7" s="882"/>
      <c r="K7" s="882"/>
      <c r="L7" s="882"/>
      <c r="M7" s="953"/>
      <c r="N7" s="964"/>
      <c r="O7" s="953"/>
      <c r="P7" s="954"/>
      <c r="Q7" s="953"/>
      <c r="R7" s="954"/>
      <c r="S7" s="953"/>
      <c r="T7" s="954"/>
      <c r="U7" s="953"/>
      <c r="V7" s="954"/>
      <c r="W7" s="953"/>
      <c r="X7" s="954"/>
      <c r="Y7" s="953"/>
      <c r="Z7" s="954"/>
      <c r="AA7" s="953"/>
      <c r="AB7" s="954"/>
      <c r="AC7" s="967"/>
      <c r="AD7" s="953"/>
      <c r="AE7" s="954"/>
      <c r="AF7" s="953"/>
      <c r="AG7" s="954"/>
      <c r="AH7" s="953"/>
      <c r="AI7" s="954"/>
      <c r="AJ7" s="953"/>
      <c r="AK7" s="954"/>
      <c r="AL7" s="864" t="s">
        <v>328</v>
      </c>
      <c r="AM7" s="865"/>
      <c r="AN7" s="865"/>
      <c r="AO7" s="865"/>
      <c r="AP7" s="864" t="s">
        <v>98</v>
      </c>
      <c r="AQ7" s="865"/>
      <c r="AR7" s="906"/>
      <c r="AS7" s="865" t="s">
        <v>329</v>
      </c>
      <c r="AT7" s="866"/>
      <c r="AU7" s="866"/>
      <c r="AV7" s="867"/>
      <c r="AW7" s="970"/>
      <c r="AX7" s="971"/>
      <c r="AY7" s="971"/>
      <c r="AZ7" s="971"/>
      <c r="BA7" s="863"/>
      <c r="BB7" s="970" t="s">
        <v>330</v>
      </c>
      <c r="BC7" s="971"/>
      <c r="BD7" s="971"/>
      <c r="BE7" s="971"/>
      <c r="BF7" s="896"/>
      <c r="BG7" s="860"/>
      <c r="BH7" s="861"/>
      <c r="BI7" s="861"/>
      <c r="BJ7" s="863"/>
    </row>
    <row r="8" spans="1:62" ht="119.25" customHeight="1" thickBot="1" x14ac:dyDescent="0.35">
      <c r="A8" s="345" t="s">
        <v>2</v>
      </c>
      <c r="B8" s="226" t="s">
        <v>13</v>
      </c>
      <c r="C8" s="226" t="s">
        <v>14</v>
      </c>
      <c r="D8" s="83" t="s">
        <v>15</v>
      </c>
      <c r="E8" s="83" t="s">
        <v>16</v>
      </c>
      <c r="F8" s="83" t="s">
        <v>17</v>
      </c>
      <c r="G8" s="84" t="s">
        <v>18</v>
      </c>
      <c r="H8" s="235" t="s">
        <v>91</v>
      </c>
      <c r="I8" s="70" t="s">
        <v>92</v>
      </c>
      <c r="J8" s="70" t="s">
        <v>93</v>
      </c>
      <c r="K8" s="70" t="s">
        <v>94</v>
      </c>
      <c r="L8" s="237" t="s">
        <v>95</v>
      </c>
      <c r="M8" s="206" t="s">
        <v>101</v>
      </c>
      <c r="N8" s="430" t="s">
        <v>102</v>
      </c>
      <c r="O8" s="206" t="s">
        <v>103</v>
      </c>
      <c r="P8" s="207" t="s">
        <v>104</v>
      </c>
      <c r="Q8" s="206" t="s">
        <v>101</v>
      </c>
      <c r="R8" s="207" t="s">
        <v>104</v>
      </c>
      <c r="S8" s="206" t="s">
        <v>105</v>
      </c>
      <c r="T8" s="207" t="s">
        <v>106</v>
      </c>
      <c r="U8" s="206" t="s">
        <v>107</v>
      </c>
      <c r="V8" s="207" t="s">
        <v>108</v>
      </c>
      <c r="W8" s="206" t="s">
        <v>107</v>
      </c>
      <c r="X8" s="207" t="s">
        <v>109</v>
      </c>
      <c r="Y8" s="206" t="s">
        <v>107</v>
      </c>
      <c r="Z8" s="207" t="s">
        <v>109</v>
      </c>
      <c r="AA8" s="206" t="s">
        <v>110</v>
      </c>
      <c r="AB8" s="207" t="s">
        <v>111</v>
      </c>
      <c r="AC8" s="310" t="s">
        <v>112</v>
      </c>
      <c r="AD8" s="206" t="s">
        <v>113</v>
      </c>
      <c r="AE8" s="207" t="s">
        <v>114</v>
      </c>
      <c r="AF8" s="206" t="s">
        <v>113</v>
      </c>
      <c r="AG8" s="207" t="s">
        <v>114</v>
      </c>
      <c r="AH8" s="206" t="s">
        <v>115</v>
      </c>
      <c r="AI8" s="207" t="s">
        <v>116</v>
      </c>
      <c r="AJ8" s="206" t="s">
        <v>117</v>
      </c>
      <c r="AK8" s="207" t="s">
        <v>118</v>
      </c>
      <c r="AL8" s="239">
        <v>2015</v>
      </c>
      <c r="AM8" s="240">
        <v>2016</v>
      </c>
      <c r="AN8" s="240">
        <v>2017</v>
      </c>
      <c r="AO8" s="428" t="s">
        <v>331</v>
      </c>
      <c r="AP8" s="239">
        <v>2015</v>
      </c>
      <c r="AQ8" s="240">
        <v>2016</v>
      </c>
      <c r="AR8" s="429">
        <v>2017</v>
      </c>
      <c r="AS8" s="240">
        <v>2015</v>
      </c>
      <c r="AT8" s="240">
        <v>2016</v>
      </c>
      <c r="AU8" s="240">
        <v>2017</v>
      </c>
      <c r="AV8" s="428" t="s">
        <v>332</v>
      </c>
      <c r="AW8" s="87" t="s">
        <v>333</v>
      </c>
      <c r="AX8" s="85" t="s">
        <v>334</v>
      </c>
      <c r="AY8" s="85" t="s">
        <v>335</v>
      </c>
      <c r="AZ8" s="86" t="s">
        <v>336</v>
      </c>
      <c r="BA8" s="82" t="s">
        <v>337</v>
      </c>
      <c r="BB8" s="87" t="s">
        <v>338</v>
      </c>
      <c r="BC8" s="88" t="s">
        <v>339</v>
      </c>
      <c r="BD8" s="88" t="s">
        <v>340</v>
      </c>
      <c r="BE8" s="426" t="s">
        <v>341</v>
      </c>
      <c r="BF8" s="82" t="s">
        <v>342</v>
      </c>
      <c r="BG8" s="73">
        <v>2015</v>
      </c>
      <c r="BH8" s="74">
        <v>2016</v>
      </c>
      <c r="BI8" s="75">
        <v>2017</v>
      </c>
      <c r="BJ8" s="122" t="s">
        <v>343</v>
      </c>
    </row>
    <row r="9" spans="1:62" ht="30" customHeight="1" x14ac:dyDescent="0.3">
      <c r="A9" s="340" t="s">
        <v>422</v>
      </c>
      <c r="B9" s="681" t="s">
        <v>358</v>
      </c>
      <c r="C9" s="681" t="s">
        <v>358</v>
      </c>
      <c r="D9" s="673" t="s">
        <v>359</v>
      </c>
      <c r="E9" s="673" t="s">
        <v>360</v>
      </c>
      <c r="F9" s="673" t="s">
        <v>361</v>
      </c>
      <c r="G9" s="673" t="s">
        <v>360</v>
      </c>
      <c r="H9" s="89" t="s">
        <v>435</v>
      </c>
      <c r="I9" s="89" t="s">
        <v>436</v>
      </c>
      <c r="J9" s="682">
        <v>8.9155583268800402</v>
      </c>
      <c r="K9" s="682">
        <v>5.8370784795738642</v>
      </c>
      <c r="L9" s="683">
        <v>374</v>
      </c>
      <c r="M9" s="684">
        <v>2</v>
      </c>
      <c r="N9" s="462">
        <f>M9</f>
        <v>2</v>
      </c>
      <c r="O9" s="463">
        <v>0</v>
      </c>
      <c r="P9" s="462">
        <f>O9</f>
        <v>0</v>
      </c>
      <c r="Q9" s="463">
        <v>0</v>
      </c>
      <c r="R9" s="462">
        <f>Q9</f>
        <v>0</v>
      </c>
      <c r="S9" s="463">
        <f>M9+O9+Q9</f>
        <v>2</v>
      </c>
      <c r="T9" s="462">
        <f>S9</f>
        <v>2</v>
      </c>
      <c r="U9" s="464">
        <v>423</v>
      </c>
      <c r="V9" s="685">
        <v>400</v>
      </c>
      <c r="W9" s="465">
        <v>0</v>
      </c>
      <c r="X9" s="686">
        <v>0</v>
      </c>
      <c r="Y9" s="463">
        <v>0</v>
      </c>
      <c r="Z9" s="90">
        <v>0</v>
      </c>
      <c r="AA9" s="466">
        <f>U9+W9+Y9</f>
        <v>423</v>
      </c>
      <c r="AB9" s="233">
        <f>V9+X9+Z9</f>
        <v>400</v>
      </c>
      <c r="AC9" s="687">
        <v>0.10460251046025104</v>
      </c>
      <c r="AD9" s="468">
        <v>651744</v>
      </c>
      <c r="AE9" s="478">
        <v>651744</v>
      </c>
      <c r="AF9" s="468">
        <f>2080*W9</f>
        <v>0</v>
      </c>
      <c r="AG9" s="468">
        <f>2080*X9</f>
        <v>0</v>
      </c>
      <c r="AH9" s="463">
        <v>0</v>
      </c>
      <c r="AI9" s="90">
        <v>0</v>
      </c>
      <c r="AJ9" s="468">
        <v>689871.02399999998</v>
      </c>
      <c r="AK9" s="469">
        <v>689871.02399999998</v>
      </c>
      <c r="AL9" s="688">
        <v>12885167.56948705</v>
      </c>
      <c r="AM9" s="689">
        <v>5452573.9892288074</v>
      </c>
      <c r="AN9" s="689">
        <v>5581681.0428949911</v>
      </c>
      <c r="AO9" s="493" t="s">
        <v>437</v>
      </c>
      <c r="AP9" s="690">
        <v>6.5173607787201728</v>
      </c>
      <c r="AQ9" s="691">
        <v>4.032</v>
      </c>
      <c r="AR9" s="458">
        <v>3.8239999999999998</v>
      </c>
      <c r="AS9" s="372">
        <v>0</v>
      </c>
      <c r="AT9" s="482">
        <v>0</v>
      </c>
      <c r="AU9" s="482">
        <v>1</v>
      </c>
      <c r="AV9" s="685">
        <f>AVERAGE(AS9:AU9)</f>
        <v>0.33333333333333331</v>
      </c>
      <c r="AW9" s="692">
        <v>157.1833</v>
      </c>
      <c r="AX9" s="693">
        <v>45.056669999999997</v>
      </c>
      <c r="AY9" s="691">
        <v>1.7413333</v>
      </c>
      <c r="AZ9" s="694">
        <v>0.30933329999999998</v>
      </c>
      <c r="BA9" s="695" t="s">
        <v>465</v>
      </c>
      <c r="BB9" s="217" t="s">
        <v>358</v>
      </c>
      <c r="BC9" s="91" t="s">
        <v>358</v>
      </c>
      <c r="BD9" s="91" t="s">
        <v>358</v>
      </c>
      <c r="BE9" s="218" t="s">
        <v>358</v>
      </c>
      <c r="BF9" s="221" t="s">
        <v>358</v>
      </c>
      <c r="BG9" s="217" t="s">
        <v>358</v>
      </c>
      <c r="BH9" s="91" t="s">
        <v>358</v>
      </c>
      <c r="BI9" s="91" t="s">
        <v>358</v>
      </c>
      <c r="BJ9" s="292" t="s">
        <v>358</v>
      </c>
    </row>
    <row r="10" spans="1:62" ht="30" customHeight="1" x14ac:dyDescent="0.3">
      <c r="A10" s="341" t="str">
        <f t="shared" ref="A10:A48" si="0">$H$1</f>
        <v>Unitil - FG&amp;E</v>
      </c>
      <c r="B10" s="63" t="s">
        <v>358</v>
      </c>
      <c r="C10" s="63" t="s">
        <v>358</v>
      </c>
      <c r="D10" s="55" t="s">
        <v>359</v>
      </c>
      <c r="E10" s="55" t="s">
        <v>360</v>
      </c>
      <c r="F10" s="55" t="s">
        <v>363</v>
      </c>
      <c r="G10" s="55" t="s">
        <v>360</v>
      </c>
      <c r="H10" s="114" t="s">
        <v>435</v>
      </c>
      <c r="I10" s="114" t="s">
        <v>436</v>
      </c>
      <c r="J10" s="494">
        <v>8.9155583268800402</v>
      </c>
      <c r="K10" s="494">
        <v>9.3706714094867429</v>
      </c>
      <c r="L10" s="696">
        <v>2001</v>
      </c>
      <c r="M10" s="697">
        <v>66</v>
      </c>
      <c r="N10" s="498">
        <f t="shared" ref="N10:P12" si="1">M10</f>
        <v>66</v>
      </c>
      <c r="O10" s="16">
        <v>1</v>
      </c>
      <c r="P10" s="498">
        <f t="shared" si="1"/>
        <v>1</v>
      </c>
      <c r="Q10" s="16">
        <v>0</v>
      </c>
      <c r="R10" s="498">
        <f t="shared" ref="R10:R12" si="2">Q10</f>
        <v>0</v>
      </c>
      <c r="S10" s="16">
        <f t="shared" ref="S10:V65" si="3">M10+O10+Q10</f>
        <v>67</v>
      </c>
      <c r="T10" s="498">
        <f t="shared" ref="T10:T12" si="4">S10</f>
        <v>67</v>
      </c>
      <c r="U10" s="499">
        <v>546.70000000000005</v>
      </c>
      <c r="V10" s="698">
        <v>451.83499999999998</v>
      </c>
      <c r="W10" s="465">
        <v>1.2</v>
      </c>
      <c r="X10" s="686">
        <v>0</v>
      </c>
      <c r="Y10" s="16">
        <v>0</v>
      </c>
      <c r="Z10" s="9">
        <v>0</v>
      </c>
      <c r="AA10" s="500">
        <f t="shared" ref="AA10:AB12" si="5">U10+W10+Y10</f>
        <v>547.90000000000009</v>
      </c>
      <c r="AB10" s="699">
        <f t="shared" si="5"/>
        <v>451.83499999999998</v>
      </c>
      <c r="AC10" s="700">
        <v>0.15665110650069156</v>
      </c>
      <c r="AD10" s="503">
        <v>736201.87559999991</v>
      </c>
      <c r="AE10" s="478">
        <v>736201.87559999991</v>
      </c>
      <c r="AF10" s="503">
        <v>10512</v>
      </c>
      <c r="AG10" s="504">
        <f t="shared" ref="AF10:AG12" si="6">2080*X10</f>
        <v>0</v>
      </c>
      <c r="AH10" s="16">
        <v>0</v>
      </c>
      <c r="AI10" s="9">
        <v>0</v>
      </c>
      <c r="AJ10" s="503">
        <v>802133.92800000007</v>
      </c>
      <c r="AK10" s="504">
        <v>802133.92800000007</v>
      </c>
      <c r="AL10" s="619">
        <v>15850801.375162635</v>
      </c>
      <c r="AM10" s="701">
        <v>13107233.370728623</v>
      </c>
      <c r="AN10" s="701">
        <v>13242183.409394844</v>
      </c>
      <c r="AO10" s="509" t="s">
        <v>437</v>
      </c>
      <c r="AP10" s="702">
        <v>3.7048566773898286</v>
      </c>
      <c r="AQ10" s="476">
        <v>2.988</v>
      </c>
      <c r="AR10" s="495">
        <v>2.8919999999999999</v>
      </c>
      <c r="AS10" s="373">
        <v>2</v>
      </c>
      <c r="AT10" s="475">
        <v>0</v>
      </c>
      <c r="AU10" s="475">
        <v>1</v>
      </c>
      <c r="AV10" s="698">
        <f t="shared" ref="AV10:AV65" si="7">AVERAGE(AS10:AU10)</f>
        <v>1</v>
      </c>
      <c r="AW10" s="703">
        <v>167.51329999999999</v>
      </c>
      <c r="AX10" s="479">
        <v>42.64</v>
      </c>
      <c r="AY10" s="476">
        <v>2.419</v>
      </c>
      <c r="AZ10" s="704">
        <v>1.0860000000000001</v>
      </c>
      <c r="BA10" s="705" t="s">
        <v>466</v>
      </c>
      <c r="BB10" s="40" t="s">
        <v>358</v>
      </c>
      <c r="BC10" s="23" t="s">
        <v>358</v>
      </c>
      <c r="BD10" s="23" t="s">
        <v>358</v>
      </c>
      <c r="BE10" s="219" t="s">
        <v>358</v>
      </c>
      <c r="BF10" s="222" t="s">
        <v>358</v>
      </c>
      <c r="BG10" s="40" t="s">
        <v>358</v>
      </c>
      <c r="BH10" s="23" t="s">
        <v>358</v>
      </c>
      <c r="BI10" s="23" t="s">
        <v>358</v>
      </c>
      <c r="BJ10" s="293" t="s">
        <v>358</v>
      </c>
    </row>
    <row r="11" spans="1:62" ht="30" customHeight="1" x14ac:dyDescent="0.3">
      <c r="A11" s="341" t="str">
        <f t="shared" si="0"/>
        <v>Unitil - FG&amp;E</v>
      </c>
      <c r="B11" s="63" t="s">
        <v>358</v>
      </c>
      <c r="C11" s="63" t="s">
        <v>358</v>
      </c>
      <c r="D11" s="55" t="s">
        <v>359</v>
      </c>
      <c r="E11" s="55" t="s">
        <v>360</v>
      </c>
      <c r="F11" s="55" t="s">
        <v>364</v>
      </c>
      <c r="G11" s="55" t="s">
        <v>360</v>
      </c>
      <c r="H11" s="114" t="s">
        <v>435</v>
      </c>
      <c r="I11" s="114" t="s">
        <v>436</v>
      </c>
      <c r="J11" s="494">
        <v>9.5609204577802025</v>
      </c>
      <c r="K11" s="494">
        <v>8.9630501127462114</v>
      </c>
      <c r="L11" s="696">
        <v>1628</v>
      </c>
      <c r="M11" s="697">
        <v>51</v>
      </c>
      <c r="N11" s="498">
        <f t="shared" si="1"/>
        <v>51</v>
      </c>
      <c r="O11" s="16">
        <v>0</v>
      </c>
      <c r="P11" s="498">
        <f t="shared" si="1"/>
        <v>0</v>
      </c>
      <c r="Q11" s="16">
        <v>0</v>
      </c>
      <c r="R11" s="498">
        <f t="shared" si="2"/>
        <v>0</v>
      </c>
      <c r="S11" s="16">
        <f t="shared" si="3"/>
        <v>51</v>
      </c>
      <c r="T11" s="498">
        <f t="shared" si="4"/>
        <v>51</v>
      </c>
      <c r="U11" s="499">
        <v>737.6</v>
      </c>
      <c r="V11" s="698">
        <v>445.08</v>
      </c>
      <c r="W11" s="465">
        <v>0</v>
      </c>
      <c r="X11" s="686">
        <v>0</v>
      </c>
      <c r="Y11" s="16">
        <v>0</v>
      </c>
      <c r="Z11" s="9">
        <v>0</v>
      </c>
      <c r="AA11" s="500">
        <f t="shared" si="5"/>
        <v>737.6</v>
      </c>
      <c r="AB11" s="699">
        <f t="shared" si="5"/>
        <v>445.08</v>
      </c>
      <c r="AC11" s="700">
        <v>0.20769015398973401</v>
      </c>
      <c r="AD11" s="503">
        <v>725195.54879999999</v>
      </c>
      <c r="AE11" s="478">
        <v>725195.54879999999</v>
      </c>
      <c r="AF11" s="503">
        <f t="shared" si="6"/>
        <v>0</v>
      </c>
      <c r="AG11" s="504">
        <f t="shared" si="6"/>
        <v>0</v>
      </c>
      <c r="AH11" s="16">
        <v>0</v>
      </c>
      <c r="AI11" s="9">
        <v>0</v>
      </c>
      <c r="AJ11" s="503">
        <v>1132698.4847999997</v>
      </c>
      <c r="AK11" s="504">
        <v>1132698.4847999997</v>
      </c>
      <c r="AL11" s="619">
        <v>10294498.957632508</v>
      </c>
      <c r="AM11" s="701">
        <v>10238381.086773966</v>
      </c>
      <c r="AN11" s="701">
        <v>9812586.1156062074</v>
      </c>
      <c r="AO11" s="509" t="s">
        <v>437</v>
      </c>
      <c r="AP11" s="702">
        <v>2.4061649818746846</v>
      </c>
      <c r="AQ11" s="476">
        <v>2.3340000000000001</v>
      </c>
      <c r="AR11" s="495">
        <v>2.1429999999999998</v>
      </c>
      <c r="AS11" s="373">
        <v>2</v>
      </c>
      <c r="AT11" s="475">
        <v>1</v>
      </c>
      <c r="AU11" s="475">
        <v>1</v>
      </c>
      <c r="AV11" s="698">
        <f t="shared" si="7"/>
        <v>1.3333333333333333</v>
      </c>
      <c r="AW11" s="703">
        <v>162.91669999999999</v>
      </c>
      <c r="AX11" s="479">
        <v>62.023330000000001</v>
      </c>
      <c r="AY11" s="476">
        <v>2.4853333000000002</v>
      </c>
      <c r="AZ11" s="704">
        <v>1.3633333000000001</v>
      </c>
      <c r="BA11" s="705" t="s">
        <v>466</v>
      </c>
      <c r="BB11" s="40" t="s">
        <v>358</v>
      </c>
      <c r="BC11" s="23" t="s">
        <v>358</v>
      </c>
      <c r="BD11" s="23" t="s">
        <v>358</v>
      </c>
      <c r="BE11" s="219" t="s">
        <v>358</v>
      </c>
      <c r="BF11" s="222" t="s">
        <v>358</v>
      </c>
      <c r="BG11" s="40" t="s">
        <v>358</v>
      </c>
      <c r="BH11" s="23" t="s">
        <v>358</v>
      </c>
      <c r="BI11" s="23" t="s">
        <v>358</v>
      </c>
      <c r="BJ11" s="293" t="s">
        <v>358</v>
      </c>
    </row>
    <row r="12" spans="1:62" ht="30" customHeight="1" x14ac:dyDescent="0.3">
      <c r="A12" s="341" t="str">
        <f t="shared" si="0"/>
        <v>Unitil - FG&amp;E</v>
      </c>
      <c r="B12" s="63" t="s">
        <v>358</v>
      </c>
      <c r="C12" s="63" t="s">
        <v>358</v>
      </c>
      <c r="D12" s="55" t="s">
        <v>359</v>
      </c>
      <c r="E12" s="55" t="s">
        <v>360</v>
      </c>
      <c r="F12" s="55" t="s">
        <v>365</v>
      </c>
      <c r="G12" s="55" t="s">
        <v>360</v>
      </c>
      <c r="H12" s="114" t="s">
        <v>435</v>
      </c>
      <c r="I12" s="114" t="s">
        <v>436</v>
      </c>
      <c r="J12" s="494">
        <v>8.9155583268800402</v>
      </c>
      <c r="K12" s="494">
        <v>0</v>
      </c>
      <c r="L12" s="696">
        <v>0</v>
      </c>
      <c r="M12" s="20">
        <v>0</v>
      </c>
      <c r="N12" s="9">
        <f t="shared" si="1"/>
        <v>0</v>
      </c>
      <c r="O12" s="16">
        <v>0</v>
      </c>
      <c r="P12" s="9">
        <f t="shared" si="1"/>
        <v>0</v>
      </c>
      <c r="Q12" s="16">
        <v>0</v>
      </c>
      <c r="R12" s="9">
        <f t="shared" si="2"/>
        <v>0</v>
      </c>
      <c r="S12" s="16">
        <f t="shared" si="3"/>
        <v>0</v>
      </c>
      <c r="T12" s="9">
        <f t="shared" si="4"/>
        <v>0</v>
      </c>
      <c r="U12" s="510">
        <v>0</v>
      </c>
      <c r="V12" s="706">
        <v>0</v>
      </c>
      <c r="W12" s="465">
        <v>0</v>
      </c>
      <c r="X12" s="686">
        <v>0</v>
      </c>
      <c r="Y12" s="16">
        <v>0</v>
      </c>
      <c r="Z12" s="9">
        <v>0</v>
      </c>
      <c r="AA12" s="500">
        <f t="shared" si="5"/>
        <v>0</v>
      </c>
      <c r="AB12" s="699">
        <f t="shared" si="5"/>
        <v>0</v>
      </c>
      <c r="AC12" s="700"/>
      <c r="AD12" s="503"/>
      <c r="AE12" s="504">
        <f>1302*V12</f>
        <v>0</v>
      </c>
      <c r="AF12" s="503">
        <f t="shared" si="6"/>
        <v>0</v>
      </c>
      <c r="AG12" s="504">
        <f t="shared" si="6"/>
        <v>0</v>
      </c>
      <c r="AH12" s="16">
        <v>0</v>
      </c>
      <c r="AI12" s="9">
        <v>0</v>
      </c>
      <c r="AJ12" s="505">
        <f t="shared" ref="AJ12:AK12" si="8">AD12+AF12+AH12</f>
        <v>0</v>
      </c>
      <c r="AK12" s="506">
        <f t="shared" si="8"/>
        <v>0</v>
      </c>
      <c r="AL12" s="619">
        <v>0</v>
      </c>
      <c r="AM12" s="701">
        <v>0</v>
      </c>
      <c r="AN12" s="701">
        <v>0</v>
      </c>
      <c r="AO12" s="509" t="s">
        <v>437</v>
      </c>
      <c r="AP12" s="702">
        <v>0</v>
      </c>
      <c r="AQ12" s="476">
        <v>0</v>
      </c>
      <c r="AR12" s="495">
        <v>0</v>
      </c>
      <c r="AS12" s="373">
        <v>0</v>
      </c>
      <c r="AT12" s="475">
        <v>0</v>
      </c>
      <c r="AU12" s="475">
        <v>0</v>
      </c>
      <c r="AV12" s="698">
        <f t="shared" si="7"/>
        <v>0</v>
      </c>
      <c r="AW12" s="703" t="s">
        <v>358</v>
      </c>
      <c r="AX12" s="479" t="s">
        <v>358</v>
      </c>
      <c r="AY12" s="476" t="s">
        <v>358</v>
      </c>
      <c r="AZ12" s="704" t="s">
        <v>358</v>
      </c>
      <c r="BA12" s="705" t="s">
        <v>467</v>
      </c>
      <c r="BB12" s="40" t="s">
        <v>358</v>
      </c>
      <c r="BC12" s="23" t="s">
        <v>358</v>
      </c>
      <c r="BD12" s="23" t="s">
        <v>358</v>
      </c>
      <c r="BE12" s="219" t="s">
        <v>358</v>
      </c>
      <c r="BF12" s="222" t="s">
        <v>358</v>
      </c>
      <c r="BG12" s="40" t="s">
        <v>358</v>
      </c>
      <c r="BH12" s="23" t="s">
        <v>358</v>
      </c>
      <c r="BI12" s="23" t="s">
        <v>358</v>
      </c>
      <c r="BJ12" s="293" t="s">
        <v>358</v>
      </c>
    </row>
    <row r="13" spans="1:62" ht="30" customHeight="1" x14ac:dyDescent="0.3">
      <c r="A13" s="341" t="str">
        <f t="shared" si="0"/>
        <v>Unitil - FG&amp;E</v>
      </c>
      <c r="B13" s="63" t="s">
        <v>358</v>
      </c>
      <c r="C13" s="63" t="s">
        <v>358</v>
      </c>
      <c r="D13" s="55" t="s">
        <v>359</v>
      </c>
      <c r="E13" s="55" t="s">
        <v>360</v>
      </c>
      <c r="F13" s="448"/>
      <c r="G13" s="448"/>
      <c r="H13" s="448"/>
      <c r="I13" s="448"/>
      <c r="J13" s="707"/>
      <c r="K13" s="707"/>
      <c r="L13" s="708"/>
      <c r="M13" s="709"/>
      <c r="N13" s="449"/>
      <c r="O13" s="515"/>
      <c r="P13" s="449"/>
      <c r="Q13" s="515"/>
      <c r="R13" s="449"/>
      <c r="S13" s="515"/>
      <c r="T13" s="449"/>
      <c r="U13" s="516"/>
      <c r="V13" s="710"/>
      <c r="W13" s="517"/>
      <c r="X13" s="711"/>
      <c r="Y13" s="515"/>
      <c r="Z13" s="449"/>
      <c r="AA13" s="511"/>
      <c r="AB13" s="712"/>
      <c r="AC13" s="518"/>
      <c r="AD13" s="515"/>
      <c r="AE13" s="449"/>
      <c r="AF13" s="515"/>
      <c r="AG13" s="449"/>
      <c r="AH13" s="515"/>
      <c r="AI13" s="449"/>
      <c r="AJ13" s="515"/>
      <c r="AK13" s="449"/>
      <c r="AL13" s="713"/>
      <c r="AM13" s="714"/>
      <c r="AN13" s="714"/>
      <c r="AO13" s="449"/>
      <c r="AP13" s="715"/>
      <c r="AQ13" s="707"/>
      <c r="AR13" s="716"/>
      <c r="AS13" s="515"/>
      <c r="AT13" s="448"/>
      <c r="AU13" s="448"/>
      <c r="AV13" s="449"/>
      <c r="AW13" s="515"/>
      <c r="AX13" s="448"/>
      <c r="AY13" s="448"/>
      <c r="AZ13" s="449"/>
      <c r="BA13" s="717"/>
      <c r="BB13" s="515"/>
      <c r="BC13" s="448"/>
      <c r="BD13" s="448"/>
      <c r="BE13" s="449"/>
      <c r="BF13" s="717"/>
      <c r="BG13" s="515"/>
      <c r="BH13" s="448"/>
      <c r="BI13" s="448"/>
      <c r="BJ13" s="449"/>
    </row>
    <row r="14" spans="1:62" ht="30" customHeight="1" x14ac:dyDescent="0.3">
      <c r="A14" s="341" t="str">
        <f t="shared" si="0"/>
        <v>Unitil - FG&amp;E</v>
      </c>
      <c r="B14" s="63" t="s">
        <v>358</v>
      </c>
      <c r="C14" s="63" t="s">
        <v>358</v>
      </c>
      <c r="D14" s="55" t="s">
        <v>366</v>
      </c>
      <c r="E14" s="55" t="s">
        <v>360</v>
      </c>
      <c r="F14" s="55" t="s">
        <v>367</v>
      </c>
      <c r="G14" s="55" t="s">
        <v>360</v>
      </c>
      <c r="H14" s="114" t="s">
        <v>435</v>
      </c>
      <c r="I14" s="114" t="s">
        <v>441</v>
      </c>
      <c r="J14" s="494">
        <v>2.0174927806562279</v>
      </c>
      <c r="K14" s="494">
        <v>3.8659904927253792</v>
      </c>
      <c r="L14" s="696">
        <v>734</v>
      </c>
      <c r="M14" s="718">
        <v>35</v>
      </c>
      <c r="N14" s="719">
        <f t="shared" ref="N14:P16" si="9">M14</f>
        <v>35</v>
      </c>
      <c r="O14" s="16">
        <v>0</v>
      </c>
      <c r="P14" s="719">
        <f t="shared" si="9"/>
        <v>0</v>
      </c>
      <c r="Q14" s="16">
        <v>0</v>
      </c>
      <c r="R14" s="719">
        <f t="shared" ref="R14:R16" si="10">Q14</f>
        <v>0</v>
      </c>
      <c r="S14" s="16">
        <f t="shared" si="3"/>
        <v>35</v>
      </c>
      <c r="T14" s="719">
        <f t="shared" ref="T14:T16" si="11">S14</f>
        <v>35</v>
      </c>
      <c r="U14" s="499">
        <v>233.6</v>
      </c>
      <c r="V14" s="698">
        <v>128.785</v>
      </c>
      <c r="W14" s="465">
        <v>0</v>
      </c>
      <c r="X14" s="686">
        <v>0</v>
      </c>
      <c r="Y14" s="16">
        <v>0</v>
      </c>
      <c r="Z14" s="9">
        <v>0</v>
      </c>
      <c r="AA14" s="500">
        <f t="shared" ref="AA14:AB16" si="12">U14+W14+Y14</f>
        <v>233.6</v>
      </c>
      <c r="AB14" s="699">
        <f t="shared" si="12"/>
        <v>128.785</v>
      </c>
      <c r="AC14" s="700">
        <v>0.14261904761904762</v>
      </c>
      <c r="AD14" s="503">
        <v>209837.12760000001</v>
      </c>
      <c r="AE14" s="504">
        <v>209837.12760000001</v>
      </c>
      <c r="AF14" s="503">
        <f t="shared" ref="AF14:AG16" si="13">2080*W14</f>
        <v>0</v>
      </c>
      <c r="AG14" s="504">
        <f t="shared" si="13"/>
        <v>0</v>
      </c>
      <c r="AH14" s="16">
        <v>0</v>
      </c>
      <c r="AI14" s="9">
        <v>0</v>
      </c>
      <c r="AJ14" s="505">
        <f t="shared" ref="AJ14:AK16" si="14">AD14+AF14+AH14</f>
        <v>209837.12760000001</v>
      </c>
      <c r="AK14" s="506">
        <f t="shared" si="14"/>
        <v>209837.12760000001</v>
      </c>
      <c r="AL14" s="619">
        <v>4346632.0965943877</v>
      </c>
      <c r="AM14" s="701">
        <v>4329598.1716563422</v>
      </c>
      <c r="AN14" s="701">
        <v>4134748.1392405066</v>
      </c>
      <c r="AO14" s="509" t="s">
        <v>437</v>
      </c>
      <c r="AP14" s="702">
        <v>1.0159517216876008</v>
      </c>
      <c r="AQ14" s="476">
        <v>0.98699999999999999</v>
      </c>
      <c r="AR14" s="495">
        <v>0.90300000000000002</v>
      </c>
      <c r="AS14" s="373">
        <v>0</v>
      </c>
      <c r="AT14" s="475">
        <v>0</v>
      </c>
      <c r="AU14" s="475">
        <v>0</v>
      </c>
      <c r="AV14" s="698">
        <f t="shared" si="7"/>
        <v>0</v>
      </c>
      <c r="AW14" s="703">
        <v>133.33670000000001</v>
      </c>
      <c r="AX14" s="479">
        <v>51.593330000000002</v>
      </c>
      <c r="AY14" s="476">
        <v>2.29</v>
      </c>
      <c r="AZ14" s="704">
        <v>1.1436667</v>
      </c>
      <c r="BA14" s="705" t="s">
        <v>468</v>
      </c>
      <c r="BB14" s="40" t="s">
        <v>358</v>
      </c>
      <c r="BC14" s="23" t="s">
        <v>358</v>
      </c>
      <c r="BD14" s="23" t="s">
        <v>358</v>
      </c>
      <c r="BE14" s="219" t="s">
        <v>358</v>
      </c>
      <c r="BF14" s="222" t="s">
        <v>358</v>
      </c>
      <c r="BG14" s="40" t="s">
        <v>358</v>
      </c>
      <c r="BH14" s="23" t="s">
        <v>358</v>
      </c>
      <c r="BI14" s="23" t="s">
        <v>358</v>
      </c>
      <c r="BJ14" s="293" t="s">
        <v>358</v>
      </c>
    </row>
    <row r="15" spans="1:62" ht="30" customHeight="1" x14ac:dyDescent="0.3">
      <c r="A15" s="341" t="str">
        <f t="shared" si="0"/>
        <v>Unitil - FG&amp;E</v>
      </c>
      <c r="B15" s="63" t="s">
        <v>358</v>
      </c>
      <c r="C15" s="63" t="s">
        <v>358</v>
      </c>
      <c r="D15" s="55" t="s">
        <v>366</v>
      </c>
      <c r="E15" s="55" t="s">
        <v>360</v>
      </c>
      <c r="F15" s="55" t="s">
        <v>368</v>
      </c>
      <c r="G15" s="55" t="s">
        <v>360</v>
      </c>
      <c r="H15" s="114" t="s">
        <v>435</v>
      </c>
      <c r="I15" s="114" t="s">
        <v>441</v>
      </c>
      <c r="J15" s="494">
        <v>2.0174927806562279</v>
      </c>
      <c r="K15" s="494">
        <v>2.6697901092261933</v>
      </c>
      <c r="L15" s="696">
        <v>367</v>
      </c>
      <c r="M15" s="718">
        <v>6</v>
      </c>
      <c r="N15" s="719">
        <f t="shared" si="9"/>
        <v>6</v>
      </c>
      <c r="O15" s="16">
        <v>0</v>
      </c>
      <c r="P15" s="719">
        <f t="shared" si="9"/>
        <v>0</v>
      </c>
      <c r="Q15" s="16">
        <v>0</v>
      </c>
      <c r="R15" s="719">
        <f t="shared" si="10"/>
        <v>0</v>
      </c>
      <c r="S15" s="16">
        <f t="shared" si="3"/>
        <v>6</v>
      </c>
      <c r="T15" s="719">
        <f t="shared" si="11"/>
        <v>6</v>
      </c>
      <c r="U15" s="499">
        <v>41.1</v>
      </c>
      <c r="V15" s="698">
        <v>25.23</v>
      </c>
      <c r="W15" s="465">
        <v>0</v>
      </c>
      <c r="X15" s="686">
        <v>0</v>
      </c>
      <c r="Y15" s="16">
        <v>0</v>
      </c>
      <c r="Z15" s="9">
        <v>0</v>
      </c>
      <c r="AA15" s="500">
        <f t="shared" si="12"/>
        <v>41.1</v>
      </c>
      <c r="AB15" s="699">
        <f t="shared" si="12"/>
        <v>25.23</v>
      </c>
      <c r="AC15" s="700">
        <v>2.7070815450643777E-2</v>
      </c>
      <c r="AD15" s="503">
        <v>41108.752800000002</v>
      </c>
      <c r="AE15" s="504">
        <v>41108.752800000002</v>
      </c>
      <c r="AF15" s="503">
        <f t="shared" si="13"/>
        <v>0</v>
      </c>
      <c r="AG15" s="504">
        <f t="shared" si="13"/>
        <v>0</v>
      </c>
      <c r="AH15" s="16">
        <v>0</v>
      </c>
      <c r="AI15" s="9">
        <v>0</v>
      </c>
      <c r="AJ15" s="505">
        <f t="shared" si="14"/>
        <v>41108.752800000002</v>
      </c>
      <c r="AK15" s="506">
        <f t="shared" si="14"/>
        <v>41108.752800000002</v>
      </c>
      <c r="AL15" s="619">
        <v>4028084.5906973993</v>
      </c>
      <c r="AM15" s="701">
        <v>4075173.9629875808</v>
      </c>
      <c r="AN15" s="701">
        <v>4267536.2854619622</v>
      </c>
      <c r="AO15" s="509" t="s">
        <v>437</v>
      </c>
      <c r="AP15" s="702">
        <v>0.94149663097290659</v>
      </c>
      <c r="AQ15" s="476">
        <v>0.92900000000000005</v>
      </c>
      <c r="AR15" s="495">
        <v>0.93200000000000005</v>
      </c>
      <c r="AS15" s="373">
        <v>0</v>
      </c>
      <c r="AT15" s="475">
        <v>0</v>
      </c>
      <c r="AU15" s="475">
        <v>0</v>
      </c>
      <c r="AV15" s="698">
        <f t="shared" si="7"/>
        <v>0</v>
      </c>
      <c r="AW15" s="703">
        <v>132.6</v>
      </c>
      <c r="AX15" s="479">
        <v>61.88</v>
      </c>
      <c r="AY15" s="476">
        <v>2.0993333000000001</v>
      </c>
      <c r="AZ15" s="704">
        <v>1.1026667000000001</v>
      </c>
      <c r="BA15" s="705" t="s">
        <v>469</v>
      </c>
      <c r="BB15" s="40" t="s">
        <v>358</v>
      </c>
      <c r="BC15" s="23" t="s">
        <v>358</v>
      </c>
      <c r="BD15" s="23" t="s">
        <v>358</v>
      </c>
      <c r="BE15" s="219" t="s">
        <v>358</v>
      </c>
      <c r="BF15" s="222" t="s">
        <v>358</v>
      </c>
      <c r="BG15" s="40" t="s">
        <v>358</v>
      </c>
      <c r="BH15" s="23" t="s">
        <v>358</v>
      </c>
      <c r="BI15" s="23" t="s">
        <v>358</v>
      </c>
      <c r="BJ15" s="293" t="s">
        <v>358</v>
      </c>
    </row>
    <row r="16" spans="1:62" ht="30" customHeight="1" x14ac:dyDescent="0.3">
      <c r="A16" s="341" t="str">
        <f t="shared" si="0"/>
        <v>Unitil - FG&amp;E</v>
      </c>
      <c r="B16" s="63" t="s">
        <v>358</v>
      </c>
      <c r="C16" s="63" t="s">
        <v>358</v>
      </c>
      <c r="D16" s="55" t="s">
        <v>366</v>
      </c>
      <c r="E16" s="55" t="s">
        <v>360</v>
      </c>
      <c r="F16" s="55" t="s">
        <v>369</v>
      </c>
      <c r="G16" s="55" t="s">
        <v>360</v>
      </c>
      <c r="H16" s="114" t="s">
        <v>435</v>
      </c>
      <c r="I16" s="114" t="s">
        <v>436</v>
      </c>
      <c r="J16" s="494">
        <v>12.692121907703218</v>
      </c>
      <c r="K16" s="494">
        <v>19.601120725587119</v>
      </c>
      <c r="L16" s="696">
        <v>1705</v>
      </c>
      <c r="M16" s="718">
        <v>105</v>
      </c>
      <c r="N16" s="719">
        <f t="shared" si="9"/>
        <v>105</v>
      </c>
      <c r="O16" s="16">
        <v>0</v>
      </c>
      <c r="P16" s="719">
        <f t="shared" si="9"/>
        <v>0</v>
      </c>
      <c r="Q16" s="16">
        <v>0</v>
      </c>
      <c r="R16" s="719">
        <f t="shared" si="10"/>
        <v>0</v>
      </c>
      <c r="S16" s="16">
        <f t="shared" si="3"/>
        <v>105</v>
      </c>
      <c r="T16" s="719">
        <f t="shared" si="11"/>
        <v>105</v>
      </c>
      <c r="U16" s="499">
        <v>786.4</v>
      </c>
      <c r="V16" s="698">
        <v>576.85</v>
      </c>
      <c r="W16" s="465">
        <v>0</v>
      </c>
      <c r="X16" s="686">
        <v>0</v>
      </c>
      <c r="Y16" s="16">
        <v>0</v>
      </c>
      <c r="Z16" s="9">
        <v>0</v>
      </c>
      <c r="AA16" s="500">
        <v>576.85</v>
      </c>
      <c r="AB16" s="699">
        <f t="shared" si="12"/>
        <v>576.85</v>
      </c>
      <c r="AC16" s="720">
        <v>0.14363794820717132</v>
      </c>
      <c r="AD16" s="478">
        <v>939896.31599999999</v>
      </c>
      <c r="AE16" s="504">
        <v>939896.31599999999</v>
      </c>
      <c r="AF16" s="503">
        <f t="shared" si="13"/>
        <v>0</v>
      </c>
      <c r="AG16" s="504">
        <f t="shared" si="13"/>
        <v>0</v>
      </c>
      <c r="AH16" s="16">
        <v>0</v>
      </c>
      <c r="AI16" s="9">
        <v>0</v>
      </c>
      <c r="AJ16" s="505">
        <f t="shared" si="14"/>
        <v>939896.31599999999</v>
      </c>
      <c r="AK16" s="506">
        <f t="shared" si="14"/>
        <v>939896.31599999999</v>
      </c>
      <c r="AL16" s="619">
        <v>21611630.262049701</v>
      </c>
      <c r="AM16" s="701">
        <v>18941443.672960572</v>
      </c>
      <c r="AN16" s="701">
        <v>18388868.800874721</v>
      </c>
      <c r="AO16" s="509" t="s">
        <v>437</v>
      </c>
      <c r="AP16" s="702">
        <v>5.0513529751938737</v>
      </c>
      <c r="AQ16" s="476">
        <v>4.3179999999999996</v>
      </c>
      <c r="AR16" s="495">
        <v>4.016</v>
      </c>
      <c r="AS16" s="373">
        <v>0</v>
      </c>
      <c r="AT16" s="475">
        <v>2</v>
      </c>
      <c r="AU16" s="475">
        <v>2</v>
      </c>
      <c r="AV16" s="698">
        <f t="shared" si="7"/>
        <v>1.3333333333333333</v>
      </c>
      <c r="AW16" s="703">
        <v>90.736670000000004</v>
      </c>
      <c r="AX16" s="479">
        <v>66.836669999999998</v>
      </c>
      <c r="AY16" s="476">
        <v>1.5256666999999999</v>
      </c>
      <c r="AZ16" s="704">
        <v>0.82833330000000005</v>
      </c>
      <c r="BA16" s="705" t="s">
        <v>470</v>
      </c>
      <c r="BB16" s="40" t="s">
        <v>358</v>
      </c>
      <c r="BC16" s="23" t="s">
        <v>358</v>
      </c>
      <c r="BD16" s="23" t="s">
        <v>358</v>
      </c>
      <c r="BE16" s="219" t="s">
        <v>358</v>
      </c>
      <c r="BF16" s="222" t="s">
        <v>358</v>
      </c>
      <c r="BG16" s="40" t="s">
        <v>358</v>
      </c>
      <c r="BH16" s="23" t="s">
        <v>358</v>
      </c>
      <c r="BI16" s="23" t="s">
        <v>358</v>
      </c>
      <c r="BJ16" s="293" t="s">
        <v>358</v>
      </c>
    </row>
    <row r="17" spans="1:62" ht="30" customHeight="1" x14ac:dyDescent="0.3">
      <c r="A17" s="341" t="str">
        <f t="shared" si="0"/>
        <v>Unitil - FG&amp;E</v>
      </c>
      <c r="B17" s="63" t="s">
        <v>358</v>
      </c>
      <c r="C17" s="63" t="s">
        <v>358</v>
      </c>
      <c r="D17" s="55" t="s">
        <v>366</v>
      </c>
      <c r="E17" s="55" t="s">
        <v>360</v>
      </c>
      <c r="F17" s="448"/>
      <c r="G17" s="448"/>
      <c r="H17" s="448"/>
      <c r="I17" s="448"/>
      <c r="J17" s="707"/>
      <c r="K17" s="707"/>
      <c r="L17" s="708"/>
      <c r="M17" s="709"/>
      <c r="N17" s="449"/>
      <c r="O17" s="515"/>
      <c r="P17" s="449"/>
      <c r="Q17" s="515"/>
      <c r="R17" s="449"/>
      <c r="S17" s="515"/>
      <c r="T17" s="449"/>
      <c r="U17" s="516"/>
      <c r="V17" s="710"/>
      <c r="W17" s="517"/>
      <c r="X17" s="711"/>
      <c r="Y17" s="515"/>
      <c r="Z17" s="449"/>
      <c r="AA17" s="511"/>
      <c r="AB17" s="712"/>
      <c r="AC17" s="518"/>
      <c r="AD17" s="515"/>
      <c r="AE17" s="449"/>
      <c r="AF17" s="515"/>
      <c r="AG17" s="449"/>
      <c r="AH17" s="515"/>
      <c r="AI17" s="449"/>
      <c r="AJ17" s="515"/>
      <c r="AK17" s="449"/>
      <c r="AL17" s="713"/>
      <c r="AM17" s="714"/>
      <c r="AN17" s="714"/>
      <c r="AO17" s="449"/>
      <c r="AP17" s="715"/>
      <c r="AQ17" s="707"/>
      <c r="AR17" s="716"/>
      <c r="AS17" s="515"/>
      <c r="AT17" s="448"/>
      <c r="AU17" s="448"/>
      <c r="AV17" s="449"/>
      <c r="AW17" s="515"/>
      <c r="AX17" s="448"/>
      <c r="AY17" s="448"/>
      <c r="AZ17" s="449"/>
      <c r="BA17" s="717"/>
      <c r="BB17" s="515"/>
      <c r="BC17" s="448"/>
      <c r="BD17" s="448"/>
      <c r="BE17" s="449"/>
      <c r="BF17" s="717"/>
      <c r="BG17" s="515"/>
      <c r="BH17" s="448"/>
      <c r="BI17" s="448"/>
      <c r="BJ17" s="449"/>
    </row>
    <row r="18" spans="1:62" ht="30" customHeight="1" x14ac:dyDescent="0.3">
      <c r="A18" s="341" t="str">
        <f t="shared" si="0"/>
        <v>Unitil - FG&amp;E</v>
      </c>
      <c r="B18" s="63" t="s">
        <v>358</v>
      </c>
      <c r="C18" s="63" t="s">
        <v>358</v>
      </c>
      <c r="D18" s="55" t="s">
        <v>370</v>
      </c>
      <c r="E18" s="55" t="s">
        <v>370</v>
      </c>
      <c r="F18" s="55" t="s">
        <v>371</v>
      </c>
      <c r="G18" s="55" t="s">
        <v>370</v>
      </c>
      <c r="H18" s="114" t="s">
        <v>358</v>
      </c>
      <c r="I18" s="114" t="s">
        <v>358</v>
      </c>
      <c r="J18" s="494" t="s">
        <v>358</v>
      </c>
      <c r="K18" s="494" t="s">
        <v>358</v>
      </c>
      <c r="L18" s="696" t="s">
        <v>358</v>
      </c>
      <c r="M18" s="20">
        <v>0</v>
      </c>
      <c r="N18" s="9">
        <f t="shared" ref="N18:P21" si="15">M18</f>
        <v>0</v>
      </c>
      <c r="O18" s="16">
        <v>0</v>
      </c>
      <c r="P18" s="9">
        <f t="shared" si="15"/>
        <v>0</v>
      </c>
      <c r="Q18" s="16">
        <v>0</v>
      </c>
      <c r="R18" s="9">
        <f t="shared" ref="R18:R21" si="16">Q18</f>
        <v>0</v>
      </c>
      <c r="S18" s="16">
        <f t="shared" si="3"/>
        <v>0</v>
      </c>
      <c r="T18" s="9">
        <f t="shared" ref="T18:T21" si="17">S18</f>
        <v>0</v>
      </c>
      <c r="U18" s="499">
        <v>0</v>
      </c>
      <c r="V18" s="706">
        <v>0</v>
      </c>
      <c r="W18" s="465">
        <v>0</v>
      </c>
      <c r="X18" s="686">
        <v>0</v>
      </c>
      <c r="Y18" s="16">
        <v>0</v>
      </c>
      <c r="Z18" s="9">
        <v>0</v>
      </c>
      <c r="AA18" s="500">
        <f t="shared" ref="AA18:AB21" si="18">U18+W18+Y18</f>
        <v>0</v>
      </c>
      <c r="AB18" s="699">
        <f t="shared" si="18"/>
        <v>0</v>
      </c>
      <c r="AC18" s="700"/>
      <c r="AD18" s="503"/>
      <c r="AE18" s="504">
        <f>1302*V18</f>
        <v>0</v>
      </c>
      <c r="AF18" s="503">
        <f t="shared" ref="AF18:AG21" si="19">2080*W18</f>
        <v>0</v>
      </c>
      <c r="AG18" s="504">
        <f t="shared" si="19"/>
        <v>0</v>
      </c>
      <c r="AH18" s="16">
        <v>0</v>
      </c>
      <c r="AI18" s="9">
        <v>0</v>
      </c>
      <c r="AJ18" s="505">
        <f t="shared" ref="AJ18:AK21" si="20">AD18+AF18+AH18</f>
        <v>0</v>
      </c>
      <c r="AK18" s="506">
        <f t="shared" si="20"/>
        <v>0</v>
      </c>
      <c r="AL18" s="619">
        <v>0</v>
      </c>
      <c r="AM18" s="701">
        <v>0</v>
      </c>
      <c r="AN18" s="701">
        <v>0</v>
      </c>
      <c r="AO18" s="509" t="s">
        <v>437</v>
      </c>
      <c r="AP18" s="702">
        <v>0</v>
      </c>
      <c r="AQ18" s="476">
        <v>0</v>
      </c>
      <c r="AR18" s="495">
        <v>0</v>
      </c>
      <c r="AS18" s="373">
        <v>0</v>
      </c>
      <c r="AT18" s="475">
        <v>0</v>
      </c>
      <c r="AU18" s="475">
        <v>0</v>
      </c>
      <c r="AV18" s="698">
        <f t="shared" si="7"/>
        <v>0</v>
      </c>
      <c r="AW18" s="703" t="s">
        <v>358</v>
      </c>
      <c r="AX18" s="479" t="s">
        <v>358</v>
      </c>
      <c r="AY18" s="476" t="s">
        <v>358</v>
      </c>
      <c r="AZ18" s="704" t="s">
        <v>358</v>
      </c>
      <c r="BA18" s="705" t="s">
        <v>467</v>
      </c>
      <c r="BB18" s="40" t="s">
        <v>358</v>
      </c>
      <c r="BC18" s="23" t="s">
        <v>358</v>
      </c>
      <c r="BD18" s="23" t="s">
        <v>358</v>
      </c>
      <c r="BE18" s="219" t="s">
        <v>358</v>
      </c>
      <c r="BF18" s="222" t="s">
        <v>358</v>
      </c>
      <c r="BG18" s="40" t="s">
        <v>358</v>
      </c>
      <c r="BH18" s="23" t="s">
        <v>358</v>
      </c>
      <c r="BI18" s="23" t="s">
        <v>358</v>
      </c>
      <c r="BJ18" s="293" t="s">
        <v>358</v>
      </c>
    </row>
    <row r="19" spans="1:62" ht="30" customHeight="1" x14ac:dyDescent="0.3">
      <c r="A19" s="341" t="str">
        <f t="shared" si="0"/>
        <v>Unitil - FG&amp;E</v>
      </c>
      <c r="B19" s="63" t="s">
        <v>358</v>
      </c>
      <c r="C19" s="63" t="s">
        <v>358</v>
      </c>
      <c r="D19" s="55" t="s">
        <v>370</v>
      </c>
      <c r="E19" s="55" t="s">
        <v>370</v>
      </c>
      <c r="F19" s="55" t="s">
        <v>372</v>
      </c>
      <c r="G19" s="55" t="s">
        <v>370</v>
      </c>
      <c r="H19" s="114" t="s">
        <v>435</v>
      </c>
      <c r="I19" s="114" t="s">
        <v>436</v>
      </c>
      <c r="J19" s="494">
        <v>9.5609204577802025</v>
      </c>
      <c r="K19" s="494">
        <v>7.5962175152935602E-2</v>
      </c>
      <c r="L19" s="696">
        <v>1</v>
      </c>
      <c r="M19" s="20">
        <v>0</v>
      </c>
      <c r="N19" s="9">
        <f t="shared" si="15"/>
        <v>0</v>
      </c>
      <c r="O19" s="16">
        <v>0</v>
      </c>
      <c r="P19" s="9">
        <f t="shared" si="15"/>
        <v>0</v>
      </c>
      <c r="Q19" s="16">
        <v>0</v>
      </c>
      <c r="R19" s="9">
        <f t="shared" si="16"/>
        <v>0</v>
      </c>
      <c r="S19" s="16">
        <f t="shared" si="3"/>
        <v>0</v>
      </c>
      <c r="T19" s="9">
        <f t="shared" si="17"/>
        <v>0</v>
      </c>
      <c r="U19" s="499"/>
      <c r="V19" s="698"/>
      <c r="W19" s="465">
        <v>0</v>
      </c>
      <c r="X19" s="686">
        <v>0</v>
      </c>
      <c r="Y19" s="16">
        <v>0</v>
      </c>
      <c r="Z19" s="9">
        <v>0</v>
      </c>
      <c r="AA19" s="500">
        <f t="shared" si="18"/>
        <v>0</v>
      </c>
      <c r="AB19" s="699">
        <f t="shared" si="18"/>
        <v>0</v>
      </c>
      <c r="AC19" s="700">
        <v>0</v>
      </c>
      <c r="AD19" s="503"/>
      <c r="AE19" s="504">
        <f>1302*V19</f>
        <v>0</v>
      </c>
      <c r="AF19" s="503">
        <f t="shared" si="19"/>
        <v>0</v>
      </c>
      <c r="AG19" s="504">
        <f t="shared" si="19"/>
        <v>0</v>
      </c>
      <c r="AH19" s="16">
        <v>0</v>
      </c>
      <c r="AI19" s="9">
        <v>0</v>
      </c>
      <c r="AJ19" s="505">
        <f t="shared" si="20"/>
        <v>0</v>
      </c>
      <c r="AK19" s="506">
        <f t="shared" si="20"/>
        <v>0</v>
      </c>
      <c r="AL19" s="619">
        <v>16498468.528126271</v>
      </c>
      <c r="AM19" s="701">
        <v>16879730.257886127</v>
      </c>
      <c r="AN19" s="701">
        <v>17802769.396862779</v>
      </c>
      <c r="AO19" s="509" t="s">
        <v>437</v>
      </c>
      <c r="AP19" s="702">
        <v>3.8562379179713488</v>
      </c>
      <c r="AQ19" s="476">
        <v>3.8479999999999999</v>
      </c>
      <c r="AR19" s="495">
        <v>3.8879999999999999</v>
      </c>
      <c r="AS19" s="373">
        <v>0</v>
      </c>
      <c r="AT19" s="475">
        <v>0</v>
      </c>
      <c r="AU19" s="475">
        <v>0</v>
      </c>
      <c r="AV19" s="698">
        <f t="shared" si="7"/>
        <v>0</v>
      </c>
      <c r="AW19" s="703">
        <v>90.91</v>
      </c>
      <c r="AX19" s="479">
        <v>0</v>
      </c>
      <c r="AY19" s="476">
        <v>1</v>
      </c>
      <c r="AZ19" s="704">
        <v>0</v>
      </c>
      <c r="BA19" s="705" t="s">
        <v>471</v>
      </c>
      <c r="BB19" s="40" t="s">
        <v>358</v>
      </c>
      <c r="BC19" s="23" t="s">
        <v>358</v>
      </c>
      <c r="BD19" s="23" t="s">
        <v>358</v>
      </c>
      <c r="BE19" s="219" t="s">
        <v>358</v>
      </c>
      <c r="BF19" s="222" t="s">
        <v>358</v>
      </c>
      <c r="BG19" s="40" t="s">
        <v>358</v>
      </c>
      <c r="BH19" s="23" t="s">
        <v>358</v>
      </c>
      <c r="BI19" s="23" t="s">
        <v>358</v>
      </c>
      <c r="BJ19" s="293" t="s">
        <v>358</v>
      </c>
    </row>
    <row r="20" spans="1:62" ht="30" customHeight="1" x14ac:dyDescent="0.3">
      <c r="A20" s="341" t="str">
        <f t="shared" si="0"/>
        <v>Unitil - FG&amp;E</v>
      </c>
      <c r="B20" s="63" t="s">
        <v>358</v>
      </c>
      <c r="C20" s="63" t="s">
        <v>358</v>
      </c>
      <c r="D20" s="55" t="s">
        <v>370</v>
      </c>
      <c r="E20" s="55" t="s">
        <v>370</v>
      </c>
      <c r="F20" s="55" t="s">
        <v>373</v>
      </c>
      <c r="G20" s="55" t="s">
        <v>374</v>
      </c>
      <c r="H20" s="114" t="s">
        <v>435</v>
      </c>
      <c r="I20" s="114" t="s">
        <v>436</v>
      </c>
      <c r="J20" s="494">
        <v>7.6487363662241616</v>
      </c>
      <c r="K20" s="494">
        <v>41.115999726950761</v>
      </c>
      <c r="L20" s="696">
        <v>1496</v>
      </c>
      <c r="M20" s="697">
        <v>146</v>
      </c>
      <c r="N20" s="498">
        <f t="shared" si="15"/>
        <v>146</v>
      </c>
      <c r="O20" s="16">
        <v>0</v>
      </c>
      <c r="P20" s="498">
        <f t="shared" si="15"/>
        <v>0</v>
      </c>
      <c r="Q20" s="16">
        <v>0</v>
      </c>
      <c r="R20" s="498">
        <f t="shared" si="16"/>
        <v>0</v>
      </c>
      <c r="S20" s="16">
        <f t="shared" si="3"/>
        <v>146</v>
      </c>
      <c r="T20" s="498">
        <f t="shared" si="17"/>
        <v>146</v>
      </c>
      <c r="U20" s="499">
        <v>1401.7</v>
      </c>
      <c r="V20" s="698">
        <v>960.39</v>
      </c>
      <c r="W20" s="465">
        <v>0</v>
      </c>
      <c r="X20" s="686">
        <v>0</v>
      </c>
      <c r="Y20" s="16">
        <v>0</v>
      </c>
      <c r="Z20" s="9">
        <v>0</v>
      </c>
      <c r="AA20" s="500">
        <f t="shared" si="18"/>
        <v>1401.7</v>
      </c>
      <c r="AB20" s="699">
        <f t="shared" si="18"/>
        <v>960.39</v>
      </c>
      <c r="AC20" s="700">
        <v>0.19441093117408906</v>
      </c>
      <c r="AD20" s="503">
        <v>1564821.0504000001</v>
      </c>
      <c r="AE20" s="504">
        <v>1564821.0504000001</v>
      </c>
      <c r="AF20" s="503">
        <f t="shared" si="19"/>
        <v>0</v>
      </c>
      <c r="AG20" s="504">
        <f t="shared" si="19"/>
        <v>0</v>
      </c>
      <c r="AH20" s="16">
        <v>0</v>
      </c>
      <c r="AI20" s="9">
        <v>0</v>
      </c>
      <c r="AJ20" s="505">
        <f t="shared" si="20"/>
        <v>1564821.0504000001</v>
      </c>
      <c r="AK20" s="506">
        <f t="shared" si="20"/>
        <v>1564821.0504000001</v>
      </c>
      <c r="AL20" s="619">
        <v>20043593.996979848</v>
      </c>
      <c r="AM20" s="701">
        <v>21599737.991120394</v>
      </c>
      <c r="AN20" s="701">
        <v>22619773.873585936</v>
      </c>
      <c r="AO20" s="509" t="s">
        <v>437</v>
      </c>
      <c r="AP20" s="702">
        <v>4.6848510243122998</v>
      </c>
      <c r="AQ20" s="476">
        <v>4.9240000000000004</v>
      </c>
      <c r="AR20" s="495">
        <v>4.9400000000000004</v>
      </c>
      <c r="AS20" s="373">
        <v>2</v>
      </c>
      <c r="AT20" s="475">
        <v>1</v>
      </c>
      <c r="AU20" s="475">
        <v>0</v>
      </c>
      <c r="AV20" s="698">
        <f t="shared" si="7"/>
        <v>1</v>
      </c>
      <c r="AW20" s="703">
        <v>246.83330000000001</v>
      </c>
      <c r="AX20" s="479">
        <v>87.136669999999995</v>
      </c>
      <c r="AY20" s="476">
        <v>2.7276666999999999</v>
      </c>
      <c r="AZ20" s="704">
        <v>1.3173333</v>
      </c>
      <c r="BA20" s="705" t="s">
        <v>472</v>
      </c>
      <c r="BB20" s="40" t="s">
        <v>358</v>
      </c>
      <c r="BC20" s="23" t="s">
        <v>358</v>
      </c>
      <c r="BD20" s="23" t="s">
        <v>358</v>
      </c>
      <c r="BE20" s="219" t="s">
        <v>358</v>
      </c>
      <c r="BF20" s="222" t="s">
        <v>358</v>
      </c>
      <c r="BG20" s="40" t="s">
        <v>358</v>
      </c>
      <c r="BH20" s="23" t="s">
        <v>358</v>
      </c>
      <c r="BI20" s="23" t="s">
        <v>358</v>
      </c>
      <c r="BJ20" s="293" t="s">
        <v>358</v>
      </c>
    </row>
    <row r="21" spans="1:62" ht="30" customHeight="1" x14ac:dyDescent="0.3">
      <c r="A21" s="341" t="str">
        <f t="shared" si="0"/>
        <v>Unitil - FG&amp;E</v>
      </c>
      <c r="B21" s="63" t="s">
        <v>358</v>
      </c>
      <c r="C21" s="63" t="s">
        <v>358</v>
      </c>
      <c r="D21" s="55" t="s">
        <v>370</v>
      </c>
      <c r="E21" s="55" t="s">
        <v>370</v>
      </c>
      <c r="F21" s="55" t="s">
        <v>375</v>
      </c>
      <c r="G21" s="55" t="s">
        <v>370</v>
      </c>
      <c r="H21" s="114" t="s">
        <v>435</v>
      </c>
      <c r="I21" s="114" t="s">
        <v>436</v>
      </c>
      <c r="J21" s="494">
        <v>9.5609204577802025</v>
      </c>
      <c r="K21" s="494">
        <v>11.440870880801137</v>
      </c>
      <c r="L21" s="696">
        <v>552</v>
      </c>
      <c r="M21" s="697">
        <v>55</v>
      </c>
      <c r="N21" s="498">
        <f t="shared" si="15"/>
        <v>55</v>
      </c>
      <c r="O21" s="16">
        <v>0</v>
      </c>
      <c r="P21" s="498">
        <f t="shared" si="15"/>
        <v>0</v>
      </c>
      <c r="Q21" s="16">
        <v>0</v>
      </c>
      <c r="R21" s="498">
        <f t="shared" si="16"/>
        <v>0</v>
      </c>
      <c r="S21" s="16">
        <f t="shared" si="3"/>
        <v>55</v>
      </c>
      <c r="T21" s="498">
        <f t="shared" si="17"/>
        <v>55</v>
      </c>
      <c r="U21" s="499">
        <v>376.2</v>
      </c>
      <c r="V21" s="698">
        <v>314.02499999999998</v>
      </c>
      <c r="W21" s="465">
        <v>0</v>
      </c>
      <c r="X21" s="686">
        <v>0</v>
      </c>
      <c r="Y21" s="16">
        <v>0</v>
      </c>
      <c r="Z21" s="9">
        <v>0</v>
      </c>
      <c r="AA21" s="500">
        <f t="shared" si="18"/>
        <v>376.2</v>
      </c>
      <c r="AB21" s="699">
        <f t="shared" si="18"/>
        <v>314.02499999999998</v>
      </c>
      <c r="AC21" s="700">
        <v>0.20632391590013138</v>
      </c>
      <c r="AD21" s="503">
        <v>511659.77399999998</v>
      </c>
      <c r="AE21" s="504">
        <v>511659.77399999998</v>
      </c>
      <c r="AF21" s="503">
        <f t="shared" si="19"/>
        <v>0</v>
      </c>
      <c r="AG21" s="504">
        <f t="shared" si="19"/>
        <v>0</v>
      </c>
      <c r="AH21" s="16">
        <v>0</v>
      </c>
      <c r="AI21" s="9">
        <v>0</v>
      </c>
      <c r="AJ21" s="505">
        <f t="shared" si="20"/>
        <v>511659.77399999998</v>
      </c>
      <c r="AK21" s="506">
        <f t="shared" si="20"/>
        <v>511659.77399999998</v>
      </c>
      <c r="AL21" s="619">
        <v>6578934.7643148145</v>
      </c>
      <c r="AM21" s="701">
        <v>6185140.2452233462</v>
      </c>
      <c r="AN21" s="701">
        <v>6969088.2258295137</v>
      </c>
      <c r="AO21" s="509" t="s">
        <v>437</v>
      </c>
      <c r="AP21" s="702">
        <v>1.5377147069596495</v>
      </c>
      <c r="AQ21" s="476">
        <v>1.41</v>
      </c>
      <c r="AR21" s="495">
        <v>1.522</v>
      </c>
      <c r="AS21" s="373">
        <v>0</v>
      </c>
      <c r="AT21" s="475">
        <v>0</v>
      </c>
      <c r="AU21" s="475">
        <v>1</v>
      </c>
      <c r="AV21" s="698">
        <f t="shared" si="7"/>
        <v>0.33333333333333331</v>
      </c>
      <c r="AW21" s="703">
        <v>233.1867</v>
      </c>
      <c r="AX21" s="479">
        <v>52.286670000000001</v>
      </c>
      <c r="AY21" s="476">
        <v>2.0876667000000002</v>
      </c>
      <c r="AZ21" s="704">
        <v>0.69499999999999995</v>
      </c>
      <c r="BA21" s="705" t="s">
        <v>473</v>
      </c>
      <c r="BB21" s="40" t="s">
        <v>358</v>
      </c>
      <c r="BC21" s="23" t="s">
        <v>358</v>
      </c>
      <c r="BD21" s="23" t="s">
        <v>358</v>
      </c>
      <c r="BE21" s="219" t="s">
        <v>358</v>
      </c>
      <c r="BF21" s="222" t="s">
        <v>358</v>
      </c>
      <c r="BG21" s="40" t="s">
        <v>358</v>
      </c>
      <c r="BH21" s="23" t="s">
        <v>358</v>
      </c>
      <c r="BI21" s="23" t="s">
        <v>358</v>
      </c>
      <c r="BJ21" s="293" t="s">
        <v>358</v>
      </c>
    </row>
    <row r="22" spans="1:62" ht="30" customHeight="1" x14ac:dyDescent="0.3">
      <c r="A22" s="341" t="str">
        <f t="shared" si="0"/>
        <v>Unitil - FG&amp;E</v>
      </c>
      <c r="B22" s="63" t="s">
        <v>358</v>
      </c>
      <c r="C22" s="63" t="s">
        <v>358</v>
      </c>
      <c r="D22" s="55" t="s">
        <v>370</v>
      </c>
      <c r="E22" s="55" t="s">
        <v>370</v>
      </c>
      <c r="F22" s="448"/>
      <c r="G22" s="448"/>
      <c r="H22" s="448"/>
      <c r="I22" s="448"/>
      <c r="J22" s="707"/>
      <c r="K22" s="707"/>
      <c r="L22" s="708"/>
      <c r="M22" s="709"/>
      <c r="N22" s="449"/>
      <c r="O22" s="515"/>
      <c r="P22" s="449"/>
      <c r="Q22" s="515"/>
      <c r="R22" s="449"/>
      <c r="S22" s="515"/>
      <c r="T22" s="449"/>
      <c r="U22" s="516"/>
      <c r="V22" s="710"/>
      <c r="W22" s="517"/>
      <c r="X22" s="711"/>
      <c r="Y22" s="515"/>
      <c r="Z22" s="449"/>
      <c r="AA22" s="511"/>
      <c r="AB22" s="712"/>
      <c r="AC22" s="518"/>
      <c r="AD22" s="515"/>
      <c r="AE22" s="449"/>
      <c r="AF22" s="515"/>
      <c r="AG22" s="449"/>
      <c r="AH22" s="515"/>
      <c r="AI22" s="449"/>
      <c r="AJ22" s="515"/>
      <c r="AK22" s="449"/>
      <c r="AL22" s="713"/>
      <c r="AM22" s="714"/>
      <c r="AN22" s="714"/>
      <c r="AO22" s="449"/>
      <c r="AP22" s="715"/>
      <c r="AQ22" s="707"/>
      <c r="AR22" s="716"/>
      <c r="AS22" s="515"/>
      <c r="AT22" s="448"/>
      <c r="AU22" s="448"/>
      <c r="AV22" s="449"/>
      <c r="AW22" s="515"/>
      <c r="AX22" s="448"/>
      <c r="AY22" s="448"/>
      <c r="AZ22" s="449"/>
      <c r="BA22" s="717"/>
      <c r="BB22" s="515"/>
      <c r="BC22" s="448"/>
      <c r="BD22" s="448"/>
      <c r="BE22" s="449"/>
      <c r="BF22" s="717"/>
      <c r="BG22" s="515"/>
      <c r="BH22" s="448"/>
      <c r="BI22" s="448"/>
      <c r="BJ22" s="449"/>
    </row>
    <row r="23" spans="1:62" ht="30" customHeight="1" x14ac:dyDescent="0.3">
      <c r="A23" s="341" t="str">
        <f t="shared" si="0"/>
        <v>Unitil - FG&amp;E</v>
      </c>
      <c r="B23" s="63" t="s">
        <v>358</v>
      </c>
      <c r="C23" s="63" t="s">
        <v>358</v>
      </c>
      <c r="D23" s="55" t="s">
        <v>376</v>
      </c>
      <c r="E23" s="55" t="s">
        <v>360</v>
      </c>
      <c r="F23" s="55" t="s">
        <v>474</v>
      </c>
      <c r="G23" s="55" t="s">
        <v>360</v>
      </c>
      <c r="H23" s="114" t="s">
        <v>435</v>
      </c>
      <c r="I23" s="114" t="s">
        <v>441</v>
      </c>
      <c r="J23" s="494">
        <v>2.1615994078459591</v>
      </c>
      <c r="K23" s="494">
        <v>15.629499813636363</v>
      </c>
      <c r="L23" s="696">
        <v>900</v>
      </c>
      <c r="M23" s="697">
        <v>70</v>
      </c>
      <c r="N23" s="498">
        <f t="shared" ref="N23:P24" si="21">M23</f>
        <v>70</v>
      </c>
      <c r="O23" s="16">
        <v>1</v>
      </c>
      <c r="P23" s="498">
        <f t="shared" si="21"/>
        <v>1</v>
      </c>
      <c r="Q23" s="16">
        <v>0</v>
      </c>
      <c r="R23" s="498">
        <f t="shared" ref="R23:R24" si="22">Q23</f>
        <v>0</v>
      </c>
      <c r="S23" s="16">
        <f t="shared" si="3"/>
        <v>71</v>
      </c>
      <c r="T23" s="498">
        <f t="shared" ref="T23:T24" si="23">S23</f>
        <v>71</v>
      </c>
      <c r="U23" s="499">
        <v>448.9</v>
      </c>
      <c r="V23" s="698">
        <v>358.95</v>
      </c>
      <c r="W23" s="465">
        <v>8</v>
      </c>
      <c r="X23" s="686">
        <v>8</v>
      </c>
      <c r="Y23" s="16">
        <v>0</v>
      </c>
      <c r="Z23" s="9">
        <v>0</v>
      </c>
      <c r="AA23" s="500">
        <f>U23+W23+Y23</f>
        <v>456.9</v>
      </c>
      <c r="AB23" s="699">
        <f>V23+X23+Z23</f>
        <v>366.95</v>
      </c>
      <c r="AC23" s="700">
        <v>0.26313711414213925</v>
      </c>
      <c r="AD23" s="503">
        <v>584858.77199999988</v>
      </c>
      <c r="AE23" s="504">
        <v>584858.77199999988</v>
      </c>
      <c r="AF23" s="503">
        <v>66576</v>
      </c>
      <c r="AG23" s="504">
        <v>66576</v>
      </c>
      <c r="AH23" s="16">
        <v>0</v>
      </c>
      <c r="AI23" s="9">
        <v>0</v>
      </c>
      <c r="AJ23" s="505">
        <f t="shared" ref="AJ23:AK24" si="24">AD23+AF23+AH23</f>
        <v>651434.77199999988</v>
      </c>
      <c r="AK23" s="506">
        <f t="shared" si="24"/>
        <v>651434.77199999988</v>
      </c>
      <c r="AL23" s="619">
        <v>7768448.8534878418</v>
      </c>
      <c r="AM23" s="701">
        <v>7018598.8598279115</v>
      </c>
      <c r="AN23" s="701">
        <v>6378409.9202237269</v>
      </c>
      <c r="AO23" s="509" t="s">
        <v>437</v>
      </c>
      <c r="AP23" s="702">
        <v>1.8157435025906057</v>
      </c>
      <c r="AQ23" s="476">
        <v>1.6</v>
      </c>
      <c r="AR23" s="495">
        <v>1.393</v>
      </c>
      <c r="AS23" s="373">
        <v>0</v>
      </c>
      <c r="AT23" s="475">
        <v>0</v>
      </c>
      <c r="AU23" s="475">
        <v>0</v>
      </c>
      <c r="AV23" s="698">
        <f t="shared" si="7"/>
        <v>0</v>
      </c>
      <c r="AW23" s="703">
        <v>164.98</v>
      </c>
      <c r="AX23" s="479">
        <v>103.4033</v>
      </c>
      <c r="AY23" s="476">
        <v>3.1766667000000002</v>
      </c>
      <c r="AZ23" s="704">
        <v>2.7696667000000001</v>
      </c>
      <c r="BA23" s="721" t="s">
        <v>475</v>
      </c>
      <c r="BB23" s="40" t="s">
        <v>358</v>
      </c>
      <c r="BC23" s="23" t="s">
        <v>358</v>
      </c>
      <c r="BD23" s="23" t="s">
        <v>358</v>
      </c>
      <c r="BE23" s="219" t="s">
        <v>358</v>
      </c>
      <c r="BF23" s="222" t="s">
        <v>358</v>
      </c>
      <c r="BG23" s="40" t="s">
        <v>358</v>
      </c>
      <c r="BH23" s="23" t="s">
        <v>358</v>
      </c>
      <c r="BI23" s="23" t="s">
        <v>358</v>
      </c>
      <c r="BJ23" s="293" t="s">
        <v>358</v>
      </c>
    </row>
    <row r="24" spans="1:62" ht="30" customHeight="1" x14ac:dyDescent="0.3">
      <c r="A24" s="341" t="str">
        <f t="shared" si="0"/>
        <v>Unitil - FG&amp;E</v>
      </c>
      <c r="B24" s="63" t="s">
        <v>358</v>
      </c>
      <c r="C24" s="63" t="s">
        <v>358</v>
      </c>
      <c r="D24" s="55" t="s">
        <v>376</v>
      </c>
      <c r="E24" s="55" t="s">
        <v>360</v>
      </c>
      <c r="F24" s="55" t="s">
        <v>476</v>
      </c>
      <c r="G24" s="55" t="s">
        <v>360</v>
      </c>
      <c r="H24" s="114" t="s">
        <v>435</v>
      </c>
      <c r="I24" s="114" t="s">
        <v>441</v>
      </c>
      <c r="J24" s="494">
        <v>2.1615994078459591</v>
      </c>
      <c r="K24" s="494">
        <v>2.0171044974431815</v>
      </c>
      <c r="L24" s="696">
        <v>240</v>
      </c>
      <c r="M24" s="697">
        <v>3</v>
      </c>
      <c r="N24" s="498">
        <f t="shared" si="21"/>
        <v>3</v>
      </c>
      <c r="O24" s="16">
        <v>0</v>
      </c>
      <c r="P24" s="498">
        <f t="shared" si="21"/>
        <v>0</v>
      </c>
      <c r="Q24" s="16">
        <v>0</v>
      </c>
      <c r="R24" s="498">
        <f t="shared" si="22"/>
        <v>0</v>
      </c>
      <c r="S24" s="16">
        <f t="shared" si="3"/>
        <v>3</v>
      </c>
      <c r="T24" s="498">
        <f t="shared" si="23"/>
        <v>3</v>
      </c>
      <c r="U24" s="499">
        <v>25.8</v>
      </c>
      <c r="V24" s="698">
        <v>372.42</v>
      </c>
      <c r="W24" s="465">
        <v>0</v>
      </c>
      <c r="X24" s="686">
        <v>0</v>
      </c>
      <c r="Y24" s="16">
        <v>0</v>
      </c>
      <c r="Z24" s="9">
        <v>0</v>
      </c>
      <c r="AA24" s="500">
        <f>U24+W24+Y24</f>
        <v>25.8</v>
      </c>
      <c r="AB24" s="699">
        <f>V24+X24+Z24</f>
        <v>372.42</v>
      </c>
      <c r="AC24" s="700">
        <v>1.0065405405405405</v>
      </c>
      <c r="AD24" s="503">
        <v>606806.25120000006</v>
      </c>
      <c r="AE24" s="504">
        <v>606806.25120000006</v>
      </c>
      <c r="AF24" s="503">
        <f t="shared" ref="AF24:AG24" si="25">2080*W24</f>
        <v>0</v>
      </c>
      <c r="AG24" s="504">
        <f t="shared" si="25"/>
        <v>0</v>
      </c>
      <c r="AH24" s="16">
        <v>0</v>
      </c>
      <c r="AI24" s="9">
        <v>0</v>
      </c>
      <c r="AJ24" s="505">
        <f t="shared" si="24"/>
        <v>606806.25120000006</v>
      </c>
      <c r="AK24" s="506">
        <f t="shared" si="24"/>
        <v>606806.25120000006</v>
      </c>
      <c r="AL24" s="619">
        <v>5651649.2981723715</v>
      </c>
      <c r="AM24" s="701">
        <v>1886248.4435787511</v>
      </c>
      <c r="AN24" s="701">
        <v>1694193.5897220236</v>
      </c>
      <c r="AO24" s="509" t="s">
        <v>437</v>
      </c>
      <c r="AP24" s="702">
        <v>1.3209774159058638</v>
      </c>
      <c r="AQ24" s="476">
        <v>0.43</v>
      </c>
      <c r="AR24" s="495">
        <v>0.37</v>
      </c>
      <c r="AS24" s="373">
        <v>0</v>
      </c>
      <c r="AT24" s="475">
        <v>0</v>
      </c>
      <c r="AU24" s="475">
        <v>0</v>
      </c>
      <c r="AV24" s="698">
        <f t="shared" si="7"/>
        <v>0</v>
      </c>
      <c r="AW24" s="703">
        <v>145.58000000000001</v>
      </c>
      <c r="AX24" s="479">
        <v>84.92</v>
      </c>
      <c r="AY24" s="476">
        <v>2.9466667000000002</v>
      </c>
      <c r="AZ24" s="704">
        <v>2.6076666999999998</v>
      </c>
      <c r="BA24" s="705" t="s">
        <v>477</v>
      </c>
      <c r="BB24" s="40" t="s">
        <v>358</v>
      </c>
      <c r="BC24" s="23" t="s">
        <v>358</v>
      </c>
      <c r="BD24" s="23" t="s">
        <v>358</v>
      </c>
      <c r="BE24" s="219" t="s">
        <v>358</v>
      </c>
      <c r="BF24" s="222" t="s">
        <v>358</v>
      </c>
      <c r="BG24" s="40" t="s">
        <v>358</v>
      </c>
      <c r="BH24" s="23" t="s">
        <v>358</v>
      </c>
      <c r="BI24" s="23" t="s">
        <v>358</v>
      </c>
      <c r="BJ24" s="293" t="s">
        <v>358</v>
      </c>
    </row>
    <row r="25" spans="1:62" ht="30" customHeight="1" x14ac:dyDescent="0.3">
      <c r="A25" s="341" t="str">
        <f t="shared" si="0"/>
        <v>Unitil - FG&amp;E</v>
      </c>
      <c r="B25" s="63" t="s">
        <v>358</v>
      </c>
      <c r="C25" s="63" t="s">
        <v>358</v>
      </c>
      <c r="D25" s="55" t="s">
        <v>376</v>
      </c>
      <c r="E25" s="55" t="s">
        <v>360</v>
      </c>
      <c r="F25" s="448"/>
      <c r="G25" s="448"/>
      <c r="H25" s="448"/>
      <c r="I25" s="448"/>
      <c r="J25" s="707"/>
      <c r="K25" s="707"/>
      <c r="L25" s="708"/>
      <c r="M25" s="709"/>
      <c r="N25" s="449"/>
      <c r="O25" s="515"/>
      <c r="P25" s="449"/>
      <c r="Q25" s="515"/>
      <c r="R25" s="449"/>
      <c r="S25" s="515"/>
      <c r="T25" s="449"/>
      <c r="U25" s="516"/>
      <c r="V25" s="710"/>
      <c r="W25" s="517"/>
      <c r="X25" s="711"/>
      <c r="Y25" s="515"/>
      <c r="Z25" s="449"/>
      <c r="AA25" s="511"/>
      <c r="AB25" s="712"/>
      <c r="AC25" s="518"/>
      <c r="AD25" s="515"/>
      <c r="AE25" s="449"/>
      <c r="AF25" s="515"/>
      <c r="AG25" s="449"/>
      <c r="AH25" s="515"/>
      <c r="AI25" s="449"/>
      <c r="AJ25" s="515"/>
      <c r="AK25" s="449"/>
      <c r="AL25" s="713"/>
      <c r="AM25" s="714"/>
      <c r="AN25" s="714"/>
      <c r="AO25" s="449"/>
      <c r="AP25" s="715"/>
      <c r="AQ25" s="707"/>
      <c r="AR25" s="716"/>
      <c r="AS25" s="515"/>
      <c r="AT25" s="448"/>
      <c r="AU25" s="448"/>
      <c r="AV25" s="449"/>
      <c r="AW25" s="515"/>
      <c r="AX25" s="448"/>
      <c r="AY25" s="448"/>
      <c r="AZ25" s="449"/>
      <c r="BA25" s="717"/>
      <c r="BB25" s="515"/>
      <c r="BC25" s="448"/>
      <c r="BD25" s="448"/>
      <c r="BE25" s="449"/>
      <c r="BF25" s="717"/>
      <c r="BG25" s="515"/>
      <c r="BH25" s="448"/>
      <c r="BI25" s="448"/>
      <c r="BJ25" s="449"/>
    </row>
    <row r="26" spans="1:62" ht="30" customHeight="1" x14ac:dyDescent="0.3">
      <c r="A26" s="341" t="str">
        <f t="shared" si="0"/>
        <v>Unitil - FG&amp;E</v>
      </c>
      <c r="B26" s="63" t="s">
        <v>358</v>
      </c>
      <c r="C26" s="63" t="s">
        <v>358</v>
      </c>
      <c r="D26" s="55" t="s">
        <v>378</v>
      </c>
      <c r="E26" s="55" t="s">
        <v>360</v>
      </c>
      <c r="F26" s="55">
        <v>1341</v>
      </c>
      <c r="G26" s="55" t="s">
        <v>360</v>
      </c>
      <c r="H26" s="114" t="s">
        <v>435</v>
      </c>
      <c r="I26" s="114" t="s">
        <v>436</v>
      </c>
      <c r="J26" s="494">
        <v>5.9038683826792759</v>
      </c>
      <c r="K26" s="494">
        <v>2.7</v>
      </c>
      <c r="L26" s="696" t="s">
        <v>358</v>
      </c>
      <c r="M26" s="20">
        <v>0</v>
      </c>
      <c r="N26" s="9">
        <f>M26</f>
        <v>0</v>
      </c>
      <c r="O26" s="16"/>
      <c r="P26" s="9">
        <f>O26</f>
        <v>0</v>
      </c>
      <c r="Q26" s="16">
        <v>0</v>
      </c>
      <c r="R26" s="9">
        <f>Q26</f>
        <v>0</v>
      </c>
      <c r="S26" s="16">
        <f t="shared" si="3"/>
        <v>0</v>
      </c>
      <c r="T26" s="9">
        <f>S26</f>
        <v>0</v>
      </c>
      <c r="U26" s="510">
        <v>0</v>
      </c>
      <c r="V26" s="706">
        <v>0</v>
      </c>
      <c r="W26" s="465">
        <v>0</v>
      </c>
      <c r="X26" s="686">
        <v>0</v>
      </c>
      <c r="Y26" s="16">
        <v>0</v>
      </c>
      <c r="Z26" s="9">
        <v>0</v>
      </c>
      <c r="AA26" s="500">
        <f>U26+W26+Y26</f>
        <v>0</v>
      </c>
      <c r="AB26" s="699">
        <f>V26+X26+Z26</f>
        <v>0</v>
      </c>
      <c r="AC26" s="700"/>
      <c r="AD26" s="503">
        <f>1302*(U26)</f>
        <v>0</v>
      </c>
      <c r="AE26" s="504">
        <f>1302*V26</f>
        <v>0</v>
      </c>
      <c r="AF26" s="503">
        <f>2080*W26</f>
        <v>0</v>
      </c>
      <c r="AG26" s="504">
        <f>2080*X26</f>
        <v>0</v>
      </c>
      <c r="AH26" s="16">
        <v>0</v>
      </c>
      <c r="AI26" s="9">
        <v>0</v>
      </c>
      <c r="AJ26" s="505">
        <f>AD26+AF26+AH26</f>
        <v>0</v>
      </c>
      <c r="AK26" s="506">
        <f>AE26+AG26+AI26</f>
        <v>0</v>
      </c>
      <c r="AL26" s="619">
        <v>2079352.4384621966</v>
      </c>
      <c r="AM26" s="701">
        <v>1013310.2103876546</v>
      </c>
      <c r="AN26" s="701">
        <v>0</v>
      </c>
      <c r="AO26" s="509" t="s">
        <v>437</v>
      </c>
      <c r="AP26" s="702">
        <v>3.5056708345194081</v>
      </c>
      <c r="AQ26" s="476">
        <v>2.7890000000000001</v>
      </c>
      <c r="AR26" s="495">
        <v>2.605</v>
      </c>
      <c r="AS26" s="373">
        <v>0</v>
      </c>
      <c r="AT26" s="475">
        <v>0</v>
      </c>
      <c r="AU26" s="475">
        <v>0</v>
      </c>
      <c r="AV26" s="698">
        <f t="shared" si="7"/>
        <v>0</v>
      </c>
      <c r="AW26" s="703" t="s">
        <v>358</v>
      </c>
      <c r="AX26" s="479" t="s">
        <v>358</v>
      </c>
      <c r="AY26" s="476" t="s">
        <v>358</v>
      </c>
      <c r="AZ26" s="704" t="s">
        <v>358</v>
      </c>
      <c r="BA26" s="705" t="s">
        <v>478</v>
      </c>
      <c r="BB26" s="40" t="s">
        <v>358</v>
      </c>
      <c r="BC26" s="23" t="s">
        <v>358</v>
      </c>
      <c r="BD26" s="23" t="s">
        <v>358</v>
      </c>
      <c r="BE26" s="219" t="s">
        <v>358</v>
      </c>
      <c r="BF26" s="222" t="s">
        <v>358</v>
      </c>
      <c r="BG26" s="40" t="s">
        <v>358</v>
      </c>
      <c r="BH26" s="23" t="s">
        <v>358</v>
      </c>
      <c r="BI26" s="23" t="s">
        <v>358</v>
      </c>
      <c r="BJ26" s="293" t="s">
        <v>358</v>
      </c>
    </row>
    <row r="27" spans="1:62" ht="30" customHeight="1" x14ac:dyDescent="0.3">
      <c r="A27" s="341" t="str">
        <f t="shared" si="0"/>
        <v>Unitil - FG&amp;E</v>
      </c>
      <c r="B27" s="63" t="s">
        <v>358</v>
      </c>
      <c r="C27" s="63" t="s">
        <v>358</v>
      </c>
      <c r="D27" s="55" t="s">
        <v>378</v>
      </c>
      <c r="E27" s="55" t="s">
        <v>360</v>
      </c>
      <c r="F27" s="448"/>
      <c r="G27" s="448"/>
      <c r="H27" s="448"/>
      <c r="I27" s="448"/>
      <c r="J27" s="707"/>
      <c r="K27" s="707"/>
      <c r="L27" s="708"/>
      <c r="M27" s="709"/>
      <c r="N27" s="449"/>
      <c r="O27" s="515"/>
      <c r="P27" s="449"/>
      <c r="Q27" s="515"/>
      <c r="R27" s="449"/>
      <c r="S27" s="515"/>
      <c r="T27" s="449"/>
      <c r="U27" s="516"/>
      <c r="V27" s="710"/>
      <c r="W27" s="517"/>
      <c r="X27" s="711"/>
      <c r="Y27" s="515"/>
      <c r="Z27" s="449"/>
      <c r="AA27" s="511"/>
      <c r="AB27" s="712"/>
      <c r="AC27" s="518"/>
      <c r="AD27" s="515"/>
      <c r="AE27" s="449"/>
      <c r="AF27" s="515"/>
      <c r="AG27" s="449"/>
      <c r="AH27" s="515"/>
      <c r="AI27" s="449"/>
      <c r="AJ27" s="515"/>
      <c r="AK27" s="449"/>
      <c r="AL27" s="713"/>
      <c r="AM27" s="714"/>
      <c r="AN27" s="714"/>
      <c r="AO27" s="449"/>
      <c r="AP27" s="715"/>
      <c r="AQ27" s="707"/>
      <c r="AR27" s="716"/>
      <c r="AS27" s="515"/>
      <c r="AT27" s="448"/>
      <c r="AU27" s="448"/>
      <c r="AV27" s="449"/>
      <c r="AW27" s="515"/>
      <c r="AX27" s="448"/>
      <c r="AY27" s="448"/>
      <c r="AZ27" s="449"/>
      <c r="BA27" s="717"/>
      <c r="BB27" s="515"/>
      <c r="BC27" s="448"/>
      <c r="BD27" s="448"/>
      <c r="BE27" s="449"/>
      <c r="BF27" s="717"/>
      <c r="BG27" s="515"/>
      <c r="BH27" s="448"/>
      <c r="BI27" s="448"/>
      <c r="BJ27" s="449"/>
    </row>
    <row r="28" spans="1:62" ht="30" customHeight="1" x14ac:dyDescent="0.3">
      <c r="A28" s="341" t="str">
        <f t="shared" si="0"/>
        <v>Unitil - FG&amp;E</v>
      </c>
      <c r="B28" s="63" t="s">
        <v>358</v>
      </c>
      <c r="C28" s="63" t="s">
        <v>358</v>
      </c>
      <c r="D28" s="55" t="s">
        <v>379</v>
      </c>
      <c r="E28" s="55" t="s">
        <v>360</v>
      </c>
      <c r="F28" s="55" t="s">
        <v>380</v>
      </c>
      <c r="G28" s="55" t="s">
        <v>360</v>
      </c>
      <c r="H28" s="114" t="s">
        <v>442</v>
      </c>
      <c r="I28" s="114" t="s">
        <v>436</v>
      </c>
      <c r="J28" s="494">
        <v>9.3218974463356972</v>
      </c>
      <c r="K28" s="494">
        <v>11.772675231969696</v>
      </c>
      <c r="L28" s="696">
        <v>2054</v>
      </c>
      <c r="M28" s="697">
        <v>30</v>
      </c>
      <c r="N28" s="498">
        <f t="shared" ref="N28:P36" si="26">M28</f>
        <v>30</v>
      </c>
      <c r="O28" s="16">
        <v>2</v>
      </c>
      <c r="P28" s="498">
        <f t="shared" si="26"/>
        <v>2</v>
      </c>
      <c r="Q28" s="16">
        <v>0</v>
      </c>
      <c r="R28" s="498">
        <f t="shared" ref="R28:R33" si="27">Q28</f>
        <v>0</v>
      </c>
      <c r="S28" s="16">
        <f t="shared" si="3"/>
        <v>32</v>
      </c>
      <c r="T28" s="498">
        <f t="shared" ref="T28:T33" si="28">S28</f>
        <v>32</v>
      </c>
      <c r="U28" s="499">
        <v>345.4</v>
      </c>
      <c r="V28" s="698">
        <v>311.22000000000003</v>
      </c>
      <c r="W28" s="527">
        <v>61.2</v>
      </c>
      <c r="X28" s="722">
        <v>61.2</v>
      </c>
      <c r="Y28" s="16">
        <v>0</v>
      </c>
      <c r="Z28" s="9">
        <v>0</v>
      </c>
      <c r="AA28" s="500">
        <f t="shared" ref="AA28:AB35" si="29">U28+W28+Y28</f>
        <v>406.59999999999997</v>
      </c>
      <c r="AB28" s="699">
        <f t="shared" si="29"/>
        <v>372.42</v>
      </c>
      <c r="AC28" s="700">
        <v>8.12966601178782E-2</v>
      </c>
      <c r="AD28" s="503">
        <v>507089.4192</v>
      </c>
      <c r="AE28" s="504">
        <v>536112</v>
      </c>
      <c r="AF28" s="503">
        <v>536112</v>
      </c>
      <c r="AG28" s="504">
        <v>536112</v>
      </c>
      <c r="AH28" s="16">
        <v>0</v>
      </c>
      <c r="AI28" s="9">
        <v>0</v>
      </c>
      <c r="AJ28" s="505">
        <f t="shared" ref="AJ28:AK36" si="30">AD28+AF28+AH28</f>
        <v>1043201.4192</v>
      </c>
      <c r="AK28" s="506">
        <f t="shared" si="30"/>
        <v>1072224</v>
      </c>
      <c r="AL28" s="619">
        <v>20588997.915265016</v>
      </c>
      <c r="AM28" s="701">
        <v>21003157.088035025</v>
      </c>
      <c r="AN28" s="701">
        <v>20975948.20139619</v>
      </c>
      <c r="AO28" s="509" t="s">
        <v>437</v>
      </c>
      <c r="AP28" s="702">
        <v>4.8123299637493693</v>
      </c>
      <c r="AQ28" s="476">
        <v>4.7880000000000003</v>
      </c>
      <c r="AR28" s="495">
        <v>4.5810000000000004</v>
      </c>
      <c r="AS28" s="373">
        <v>2</v>
      </c>
      <c r="AT28" s="475">
        <v>2</v>
      </c>
      <c r="AU28" s="475">
        <v>1</v>
      </c>
      <c r="AV28" s="698">
        <f t="shared" si="7"/>
        <v>1.6666666666666667</v>
      </c>
      <c r="AW28" s="703">
        <v>129.85669999999999</v>
      </c>
      <c r="AX28" s="479">
        <v>55.716670000000001</v>
      </c>
      <c r="AY28" s="476">
        <v>1.6043333</v>
      </c>
      <c r="AZ28" s="704">
        <v>0.92133330000000002</v>
      </c>
      <c r="BA28" s="705" t="s">
        <v>479</v>
      </c>
      <c r="BB28" s="40" t="s">
        <v>358</v>
      </c>
      <c r="BC28" s="23" t="s">
        <v>358</v>
      </c>
      <c r="BD28" s="23" t="s">
        <v>358</v>
      </c>
      <c r="BE28" s="219" t="s">
        <v>358</v>
      </c>
      <c r="BF28" s="222" t="s">
        <v>358</v>
      </c>
      <c r="BG28" s="40" t="s">
        <v>358</v>
      </c>
      <c r="BH28" s="23" t="s">
        <v>358</v>
      </c>
      <c r="BI28" s="23" t="s">
        <v>358</v>
      </c>
      <c r="BJ28" s="293" t="s">
        <v>358</v>
      </c>
    </row>
    <row r="29" spans="1:62" ht="30" customHeight="1" x14ac:dyDescent="0.3">
      <c r="A29" s="341" t="str">
        <f t="shared" si="0"/>
        <v>Unitil - FG&amp;E</v>
      </c>
      <c r="B29" s="63" t="s">
        <v>358</v>
      </c>
      <c r="C29" s="63" t="s">
        <v>358</v>
      </c>
      <c r="D29" s="55" t="s">
        <v>379</v>
      </c>
      <c r="E29" s="55" t="s">
        <v>360</v>
      </c>
      <c r="F29" s="55" t="s">
        <v>381</v>
      </c>
      <c r="G29" s="55" t="s">
        <v>360</v>
      </c>
      <c r="H29" s="114" t="s">
        <v>442</v>
      </c>
      <c r="I29" s="114" t="s">
        <v>436</v>
      </c>
      <c r="J29" s="494">
        <v>3.5853451716675759</v>
      </c>
      <c r="K29" s="494">
        <v>1.1876376673446969</v>
      </c>
      <c r="L29" s="696" t="s">
        <v>388</v>
      </c>
      <c r="M29" s="20">
        <v>0</v>
      </c>
      <c r="N29" s="9">
        <f t="shared" si="26"/>
        <v>0</v>
      </c>
      <c r="O29" s="16">
        <v>0</v>
      </c>
      <c r="P29" s="9">
        <f t="shared" si="26"/>
        <v>0</v>
      </c>
      <c r="Q29" s="16">
        <v>0</v>
      </c>
      <c r="R29" s="9">
        <f t="shared" si="27"/>
        <v>0</v>
      </c>
      <c r="S29" s="16">
        <f t="shared" si="3"/>
        <v>0</v>
      </c>
      <c r="T29" s="9">
        <f t="shared" si="28"/>
        <v>0</v>
      </c>
      <c r="U29" s="510">
        <f t="shared" si="3"/>
        <v>0</v>
      </c>
      <c r="V29" s="706">
        <f t="shared" si="3"/>
        <v>0</v>
      </c>
      <c r="W29" s="465">
        <v>0</v>
      </c>
      <c r="X29" s="686">
        <v>0</v>
      </c>
      <c r="Y29" s="16">
        <v>0</v>
      </c>
      <c r="Z29" s="9">
        <v>0</v>
      </c>
      <c r="AA29" s="500">
        <f t="shared" si="29"/>
        <v>0</v>
      </c>
      <c r="AB29" s="699">
        <f t="shared" si="29"/>
        <v>0</v>
      </c>
      <c r="AC29" s="700"/>
      <c r="AD29" s="503">
        <f t="shared" ref="AD29:AD30" si="31">1302*(U29)</f>
        <v>0</v>
      </c>
      <c r="AE29" s="504">
        <f t="shared" ref="AE29:AE36" si="32">1302*V29</f>
        <v>0</v>
      </c>
      <c r="AF29" s="503">
        <f t="shared" ref="AF29:AG36" si="33">2080*W29</f>
        <v>0</v>
      </c>
      <c r="AG29" s="504">
        <f t="shared" si="33"/>
        <v>0</v>
      </c>
      <c r="AH29" s="16">
        <v>0</v>
      </c>
      <c r="AI29" s="9">
        <v>0</v>
      </c>
      <c r="AJ29" s="505">
        <f t="shared" si="30"/>
        <v>0</v>
      </c>
      <c r="AK29" s="506">
        <f t="shared" si="30"/>
        <v>0</v>
      </c>
      <c r="AL29" s="619">
        <v>0</v>
      </c>
      <c r="AM29" s="701">
        <v>0</v>
      </c>
      <c r="AN29" s="701">
        <v>0</v>
      </c>
      <c r="AO29" s="509" t="s">
        <v>437</v>
      </c>
      <c r="AP29" s="702">
        <v>0.77284107033723315</v>
      </c>
      <c r="AQ29" s="476">
        <v>0.749</v>
      </c>
      <c r="AR29" s="495">
        <v>0.629</v>
      </c>
      <c r="AS29" s="373">
        <v>0</v>
      </c>
      <c r="AT29" s="475">
        <v>0</v>
      </c>
      <c r="AU29" s="475">
        <v>0</v>
      </c>
      <c r="AV29" s="698">
        <f t="shared" si="7"/>
        <v>0</v>
      </c>
      <c r="AW29" s="723" t="s">
        <v>358</v>
      </c>
      <c r="AX29" s="724" t="s">
        <v>358</v>
      </c>
      <c r="AY29" s="725" t="s">
        <v>358</v>
      </c>
      <c r="AZ29" s="726" t="s">
        <v>358</v>
      </c>
      <c r="BA29" s="705" t="s">
        <v>480</v>
      </c>
      <c r="BB29" s="40" t="s">
        <v>358</v>
      </c>
      <c r="BC29" s="23" t="s">
        <v>358</v>
      </c>
      <c r="BD29" s="23" t="s">
        <v>358</v>
      </c>
      <c r="BE29" s="219" t="s">
        <v>358</v>
      </c>
      <c r="BF29" s="222" t="s">
        <v>358</v>
      </c>
      <c r="BG29" s="40" t="s">
        <v>358</v>
      </c>
      <c r="BH29" s="23" t="s">
        <v>358</v>
      </c>
      <c r="BI29" s="23" t="s">
        <v>358</v>
      </c>
      <c r="BJ29" s="293" t="s">
        <v>358</v>
      </c>
    </row>
    <row r="30" spans="1:62" ht="30" customHeight="1" x14ac:dyDescent="0.3">
      <c r="A30" s="341" t="str">
        <f t="shared" si="0"/>
        <v>Unitil - FG&amp;E</v>
      </c>
      <c r="B30" s="63" t="s">
        <v>358</v>
      </c>
      <c r="C30" s="63" t="s">
        <v>358</v>
      </c>
      <c r="D30" s="55" t="s">
        <v>379</v>
      </c>
      <c r="E30" s="55" t="s">
        <v>360</v>
      </c>
      <c r="F30" s="55" t="s">
        <v>382</v>
      </c>
      <c r="G30" s="55" t="s">
        <v>360</v>
      </c>
      <c r="H30" s="114" t="s">
        <v>442</v>
      </c>
      <c r="I30" s="114" t="s">
        <v>436</v>
      </c>
      <c r="J30" s="494">
        <v>3.7048566773898282</v>
      </c>
      <c r="K30" s="494">
        <v>0.80365999083143946</v>
      </c>
      <c r="L30" s="696">
        <v>14</v>
      </c>
      <c r="M30" s="20">
        <v>0</v>
      </c>
      <c r="N30" s="9">
        <f t="shared" si="26"/>
        <v>0</v>
      </c>
      <c r="O30" s="16">
        <v>0</v>
      </c>
      <c r="P30" s="9">
        <f t="shared" si="26"/>
        <v>0</v>
      </c>
      <c r="Q30" s="16">
        <v>0</v>
      </c>
      <c r="R30" s="9">
        <f t="shared" si="27"/>
        <v>0</v>
      </c>
      <c r="S30" s="16">
        <f t="shared" si="3"/>
        <v>0</v>
      </c>
      <c r="T30" s="9">
        <f t="shared" si="28"/>
        <v>0</v>
      </c>
      <c r="U30" s="510">
        <f t="shared" si="3"/>
        <v>0</v>
      </c>
      <c r="V30" s="706">
        <f t="shared" si="3"/>
        <v>0</v>
      </c>
      <c r="W30" s="465">
        <v>0</v>
      </c>
      <c r="X30" s="686">
        <v>0</v>
      </c>
      <c r="Y30" s="16">
        <v>0</v>
      </c>
      <c r="Z30" s="9">
        <v>0</v>
      </c>
      <c r="AA30" s="500">
        <f t="shared" si="29"/>
        <v>0</v>
      </c>
      <c r="AB30" s="699">
        <f t="shared" si="29"/>
        <v>0</v>
      </c>
      <c r="AC30" s="700"/>
      <c r="AD30" s="503">
        <f t="shared" si="31"/>
        <v>0</v>
      </c>
      <c r="AE30" s="504">
        <f t="shared" si="32"/>
        <v>0</v>
      </c>
      <c r="AF30" s="503">
        <f t="shared" si="33"/>
        <v>0</v>
      </c>
      <c r="AG30" s="504">
        <f t="shared" si="33"/>
        <v>0</v>
      </c>
      <c r="AH30" s="16">
        <v>0</v>
      </c>
      <c r="AI30" s="9">
        <v>0</v>
      </c>
      <c r="AJ30" s="505">
        <f t="shared" si="30"/>
        <v>0</v>
      </c>
      <c r="AK30" s="506">
        <f t="shared" si="30"/>
        <v>0</v>
      </c>
      <c r="AL30" s="619">
        <v>3170160.2750325273</v>
      </c>
      <c r="AM30" s="701">
        <v>2969744.6425646846</v>
      </c>
      <c r="AN30" s="701">
        <v>3173178.8045334117</v>
      </c>
      <c r="AO30" s="509" t="s">
        <v>437</v>
      </c>
      <c r="AP30" s="702">
        <v>0.74097133547796579</v>
      </c>
      <c r="AQ30" s="476">
        <v>0.67700000000000005</v>
      </c>
      <c r="AR30" s="495">
        <v>0.69299999999999995</v>
      </c>
      <c r="AS30" s="373">
        <v>0</v>
      </c>
      <c r="AT30" s="475">
        <v>0</v>
      </c>
      <c r="AU30" s="475">
        <v>0</v>
      </c>
      <c r="AV30" s="698">
        <f t="shared" si="7"/>
        <v>0</v>
      </c>
      <c r="AW30" s="723">
        <v>17.8</v>
      </c>
      <c r="AX30" s="724">
        <v>17.8</v>
      </c>
      <c r="AY30" s="725">
        <v>0.3333333</v>
      </c>
      <c r="AZ30" s="726">
        <v>0.3333333</v>
      </c>
      <c r="BA30" s="705" t="s">
        <v>481</v>
      </c>
      <c r="BB30" s="40" t="s">
        <v>358</v>
      </c>
      <c r="BC30" s="23" t="s">
        <v>358</v>
      </c>
      <c r="BD30" s="23" t="s">
        <v>358</v>
      </c>
      <c r="BE30" s="219" t="s">
        <v>358</v>
      </c>
      <c r="BF30" s="222" t="s">
        <v>358</v>
      </c>
      <c r="BG30" s="40" t="s">
        <v>358</v>
      </c>
      <c r="BH30" s="23" t="s">
        <v>358</v>
      </c>
      <c r="BI30" s="23" t="s">
        <v>358</v>
      </c>
      <c r="BJ30" s="293" t="s">
        <v>358</v>
      </c>
    </row>
    <row r="31" spans="1:62" ht="30" customHeight="1" x14ac:dyDescent="0.3">
      <c r="A31" s="341" t="str">
        <f t="shared" si="0"/>
        <v>Unitil - FG&amp;E</v>
      </c>
      <c r="B31" s="63" t="s">
        <v>358</v>
      </c>
      <c r="C31" s="63" t="s">
        <v>358</v>
      </c>
      <c r="D31" s="55" t="s">
        <v>379</v>
      </c>
      <c r="E31" s="55" t="s">
        <v>360</v>
      </c>
      <c r="F31" s="55" t="s">
        <v>383</v>
      </c>
      <c r="G31" s="55" t="s">
        <v>360</v>
      </c>
      <c r="H31" s="114" t="s">
        <v>442</v>
      </c>
      <c r="I31" s="114" t="s">
        <v>436</v>
      </c>
      <c r="J31" s="494">
        <v>8.533121508568831</v>
      </c>
      <c r="K31" s="494">
        <v>1.4223890005132578</v>
      </c>
      <c r="L31" s="696" t="s">
        <v>388</v>
      </c>
      <c r="M31" s="20">
        <v>0</v>
      </c>
      <c r="N31" s="9">
        <f t="shared" si="26"/>
        <v>0</v>
      </c>
      <c r="O31" s="16">
        <v>0</v>
      </c>
      <c r="P31" s="9">
        <f t="shared" si="26"/>
        <v>0</v>
      </c>
      <c r="Q31" s="16">
        <v>0</v>
      </c>
      <c r="R31" s="9">
        <f t="shared" si="27"/>
        <v>0</v>
      </c>
      <c r="S31" s="16">
        <f t="shared" si="3"/>
        <v>0</v>
      </c>
      <c r="T31" s="9">
        <f t="shared" si="28"/>
        <v>0</v>
      </c>
      <c r="U31" s="510">
        <f t="shared" si="3"/>
        <v>0</v>
      </c>
      <c r="V31" s="706">
        <f t="shared" si="3"/>
        <v>0</v>
      </c>
      <c r="W31" s="465">
        <v>0</v>
      </c>
      <c r="X31" s="686">
        <v>0</v>
      </c>
      <c r="Y31" s="16">
        <v>0</v>
      </c>
      <c r="Z31" s="9">
        <v>0</v>
      </c>
      <c r="AA31" s="500">
        <f t="shared" si="29"/>
        <v>0</v>
      </c>
      <c r="AB31" s="699">
        <f t="shared" si="29"/>
        <v>0</v>
      </c>
      <c r="AC31" s="700"/>
      <c r="AD31" s="503"/>
      <c r="AE31" s="504">
        <f t="shared" si="32"/>
        <v>0</v>
      </c>
      <c r="AF31" s="503">
        <f t="shared" si="33"/>
        <v>0</v>
      </c>
      <c r="AG31" s="504">
        <f t="shared" si="33"/>
        <v>0</v>
      </c>
      <c r="AH31" s="16">
        <v>0</v>
      </c>
      <c r="AI31" s="9">
        <v>0</v>
      </c>
      <c r="AJ31" s="505">
        <f t="shared" si="30"/>
        <v>0</v>
      </c>
      <c r="AK31" s="506">
        <f t="shared" si="30"/>
        <v>0</v>
      </c>
      <c r="AL31" s="619">
        <v>0</v>
      </c>
      <c r="AM31" s="701">
        <v>0</v>
      </c>
      <c r="AN31" s="701">
        <v>0</v>
      </c>
      <c r="AO31" s="509" t="s">
        <v>437</v>
      </c>
      <c r="AP31" s="702">
        <v>0.83658054005576776</v>
      </c>
      <c r="AQ31" s="476">
        <v>0.57399999999999995</v>
      </c>
      <c r="AR31" s="495">
        <v>0.55800000000000005</v>
      </c>
      <c r="AS31" s="373">
        <v>0</v>
      </c>
      <c r="AT31" s="475">
        <v>0</v>
      </c>
      <c r="AU31" s="475">
        <v>0</v>
      </c>
      <c r="AV31" s="698">
        <f t="shared" si="7"/>
        <v>0</v>
      </c>
      <c r="AW31" s="723" t="s">
        <v>358</v>
      </c>
      <c r="AX31" s="724" t="s">
        <v>358</v>
      </c>
      <c r="AY31" s="725" t="s">
        <v>358</v>
      </c>
      <c r="AZ31" s="726" t="s">
        <v>358</v>
      </c>
      <c r="BA31" s="705" t="s">
        <v>480</v>
      </c>
      <c r="BB31" s="40" t="s">
        <v>358</v>
      </c>
      <c r="BC31" s="23" t="s">
        <v>358</v>
      </c>
      <c r="BD31" s="23" t="s">
        <v>358</v>
      </c>
      <c r="BE31" s="219" t="s">
        <v>358</v>
      </c>
      <c r="BF31" s="222" t="s">
        <v>358</v>
      </c>
      <c r="BG31" s="40" t="s">
        <v>358</v>
      </c>
      <c r="BH31" s="23" t="s">
        <v>358</v>
      </c>
      <c r="BI31" s="23" t="s">
        <v>358</v>
      </c>
      <c r="BJ31" s="293" t="s">
        <v>358</v>
      </c>
    </row>
    <row r="32" spans="1:62" ht="30" customHeight="1" x14ac:dyDescent="0.3">
      <c r="A32" s="341" t="str">
        <f t="shared" si="0"/>
        <v>Unitil - FG&amp;E</v>
      </c>
      <c r="B32" s="63" t="s">
        <v>358</v>
      </c>
      <c r="C32" s="63" t="s">
        <v>358</v>
      </c>
      <c r="D32" s="55" t="s">
        <v>379</v>
      </c>
      <c r="E32" s="55" t="s">
        <v>360</v>
      </c>
      <c r="F32" s="55" t="s">
        <v>384</v>
      </c>
      <c r="G32" s="55" t="s">
        <v>360</v>
      </c>
      <c r="H32" s="114" t="s">
        <v>442</v>
      </c>
      <c r="I32" s="114" t="s">
        <v>436</v>
      </c>
      <c r="J32" s="494">
        <v>8.533121508568831</v>
      </c>
      <c r="K32" s="494">
        <v>1.7917653184698865</v>
      </c>
      <c r="L32" s="696" t="s">
        <v>358</v>
      </c>
      <c r="M32" s="20">
        <v>0</v>
      </c>
      <c r="N32" s="9">
        <f t="shared" si="26"/>
        <v>0</v>
      </c>
      <c r="O32" s="16">
        <v>0</v>
      </c>
      <c r="P32" s="9">
        <f t="shared" si="26"/>
        <v>0</v>
      </c>
      <c r="Q32" s="16">
        <v>0</v>
      </c>
      <c r="R32" s="9">
        <f t="shared" si="27"/>
        <v>0</v>
      </c>
      <c r="S32" s="16">
        <f t="shared" si="3"/>
        <v>0</v>
      </c>
      <c r="T32" s="9">
        <f t="shared" si="28"/>
        <v>0</v>
      </c>
      <c r="U32" s="510">
        <f t="shared" si="3"/>
        <v>0</v>
      </c>
      <c r="V32" s="706">
        <f t="shared" si="3"/>
        <v>0</v>
      </c>
      <c r="W32" s="465">
        <v>0</v>
      </c>
      <c r="X32" s="686">
        <v>0</v>
      </c>
      <c r="Y32" s="16">
        <v>0</v>
      </c>
      <c r="Z32" s="9">
        <v>0</v>
      </c>
      <c r="AA32" s="500">
        <f t="shared" si="29"/>
        <v>0</v>
      </c>
      <c r="AB32" s="699">
        <f t="shared" si="29"/>
        <v>0</v>
      </c>
      <c r="AC32" s="700"/>
      <c r="AD32" s="503"/>
      <c r="AE32" s="504">
        <f t="shared" si="32"/>
        <v>0</v>
      </c>
      <c r="AF32" s="503">
        <f t="shared" si="33"/>
        <v>0</v>
      </c>
      <c r="AG32" s="504">
        <f t="shared" si="33"/>
        <v>0</v>
      </c>
      <c r="AH32" s="16">
        <v>0</v>
      </c>
      <c r="AI32" s="9">
        <v>0</v>
      </c>
      <c r="AJ32" s="505">
        <f t="shared" si="30"/>
        <v>0</v>
      </c>
      <c r="AK32" s="506">
        <f t="shared" si="30"/>
        <v>0</v>
      </c>
      <c r="AL32" s="619">
        <v>0</v>
      </c>
      <c r="AM32" s="701">
        <v>0</v>
      </c>
      <c r="AN32" s="701">
        <v>0</v>
      </c>
      <c r="AO32" s="509" t="s">
        <v>437</v>
      </c>
      <c r="AP32" s="702">
        <v>2.2786860424376152</v>
      </c>
      <c r="AQ32" s="476">
        <v>1.944</v>
      </c>
      <c r="AR32" s="495">
        <v>1.601</v>
      </c>
      <c r="AS32" s="373">
        <v>0</v>
      </c>
      <c r="AT32" s="475">
        <v>0</v>
      </c>
      <c r="AU32" s="475">
        <v>0</v>
      </c>
      <c r="AV32" s="698">
        <f t="shared" si="7"/>
        <v>0</v>
      </c>
      <c r="AW32" s="723">
        <v>0</v>
      </c>
      <c r="AX32" s="724">
        <v>0</v>
      </c>
      <c r="AY32" s="725">
        <v>0</v>
      </c>
      <c r="AZ32" s="726">
        <v>0</v>
      </c>
      <c r="BA32" s="705"/>
      <c r="BB32" s="40" t="s">
        <v>358</v>
      </c>
      <c r="BC32" s="23" t="s">
        <v>358</v>
      </c>
      <c r="BD32" s="23" t="s">
        <v>358</v>
      </c>
      <c r="BE32" s="219" t="s">
        <v>358</v>
      </c>
      <c r="BF32" s="222" t="s">
        <v>358</v>
      </c>
      <c r="BG32" s="40" t="s">
        <v>358</v>
      </c>
      <c r="BH32" s="23" t="s">
        <v>358</v>
      </c>
      <c r="BI32" s="23" t="s">
        <v>358</v>
      </c>
      <c r="BJ32" s="293" t="s">
        <v>358</v>
      </c>
    </row>
    <row r="33" spans="1:62" ht="30" customHeight="1" x14ac:dyDescent="0.3">
      <c r="A33" s="341" t="str">
        <f t="shared" si="0"/>
        <v>Unitil - FG&amp;E</v>
      </c>
      <c r="B33" s="63" t="s">
        <v>358</v>
      </c>
      <c r="C33" s="63" t="s">
        <v>358</v>
      </c>
      <c r="D33" s="55" t="s">
        <v>379</v>
      </c>
      <c r="E33" s="55" t="s">
        <v>360</v>
      </c>
      <c r="F33" s="55" t="s">
        <v>385</v>
      </c>
      <c r="G33" s="55" t="s">
        <v>360</v>
      </c>
      <c r="H33" s="114" t="s">
        <v>442</v>
      </c>
      <c r="I33" s="114" t="s">
        <v>436</v>
      </c>
      <c r="J33" s="494">
        <v>8.533121508568831</v>
      </c>
      <c r="K33" s="494">
        <v>1.2635706935587121</v>
      </c>
      <c r="L33" s="696" t="s">
        <v>388</v>
      </c>
      <c r="M33" s="20">
        <v>0</v>
      </c>
      <c r="N33" s="9">
        <f t="shared" si="26"/>
        <v>0</v>
      </c>
      <c r="O33" s="16">
        <v>0</v>
      </c>
      <c r="P33" s="9">
        <f t="shared" si="26"/>
        <v>0</v>
      </c>
      <c r="Q33" s="16">
        <v>0</v>
      </c>
      <c r="R33" s="9">
        <f t="shared" si="27"/>
        <v>0</v>
      </c>
      <c r="S33" s="16">
        <f t="shared" si="3"/>
        <v>0</v>
      </c>
      <c r="T33" s="9">
        <f t="shared" si="28"/>
        <v>0</v>
      </c>
      <c r="U33" s="510">
        <f t="shared" si="3"/>
        <v>0</v>
      </c>
      <c r="V33" s="706">
        <f t="shared" si="3"/>
        <v>0</v>
      </c>
      <c r="W33" s="465">
        <v>0</v>
      </c>
      <c r="X33" s="686">
        <v>0</v>
      </c>
      <c r="Y33" s="16">
        <v>0</v>
      </c>
      <c r="Z33" s="9">
        <v>0</v>
      </c>
      <c r="AA33" s="500">
        <f t="shared" si="29"/>
        <v>0</v>
      </c>
      <c r="AB33" s="699">
        <f t="shared" si="29"/>
        <v>0</v>
      </c>
      <c r="AC33" s="700"/>
      <c r="AD33" s="503"/>
      <c r="AE33" s="504">
        <f t="shared" si="32"/>
        <v>0</v>
      </c>
      <c r="AF33" s="503">
        <f t="shared" si="33"/>
        <v>0</v>
      </c>
      <c r="AG33" s="504">
        <f t="shared" si="33"/>
        <v>0</v>
      </c>
      <c r="AH33" s="16">
        <v>0</v>
      </c>
      <c r="AI33" s="9">
        <v>0</v>
      </c>
      <c r="AJ33" s="505">
        <f t="shared" si="30"/>
        <v>0</v>
      </c>
      <c r="AK33" s="506">
        <f t="shared" si="30"/>
        <v>0</v>
      </c>
      <c r="AL33" s="619">
        <v>0</v>
      </c>
      <c r="AM33" s="701">
        <v>0</v>
      </c>
      <c r="AN33" s="701">
        <v>0</v>
      </c>
      <c r="AO33" s="509" t="s">
        <v>437</v>
      </c>
      <c r="AP33" s="702">
        <v>1.6173890441078176</v>
      </c>
      <c r="AQ33" s="476">
        <v>1</v>
      </c>
      <c r="AR33" s="495">
        <v>1.1950000000000001</v>
      </c>
      <c r="AS33" s="373">
        <v>0</v>
      </c>
      <c r="AT33" s="475">
        <v>0</v>
      </c>
      <c r="AU33" s="475">
        <v>0</v>
      </c>
      <c r="AV33" s="698">
        <f t="shared" si="7"/>
        <v>0</v>
      </c>
      <c r="AW33" s="723" t="s">
        <v>358</v>
      </c>
      <c r="AX33" s="724" t="s">
        <v>358</v>
      </c>
      <c r="AY33" s="725" t="s">
        <v>358</v>
      </c>
      <c r="AZ33" s="726" t="s">
        <v>358</v>
      </c>
      <c r="BA33" s="705" t="s">
        <v>480</v>
      </c>
      <c r="BB33" s="40" t="s">
        <v>358</v>
      </c>
      <c r="BC33" s="23" t="s">
        <v>358</v>
      </c>
      <c r="BD33" s="23" t="s">
        <v>358</v>
      </c>
      <c r="BE33" s="219" t="s">
        <v>358</v>
      </c>
      <c r="BF33" s="222" t="s">
        <v>358</v>
      </c>
      <c r="BG33" s="40" t="s">
        <v>358</v>
      </c>
      <c r="BH33" s="23" t="s">
        <v>358</v>
      </c>
      <c r="BI33" s="23" t="s">
        <v>358</v>
      </c>
      <c r="BJ33" s="293" t="s">
        <v>358</v>
      </c>
    </row>
    <row r="34" spans="1:62" ht="30" customHeight="1" x14ac:dyDescent="0.3">
      <c r="A34" s="341" t="str">
        <f t="shared" si="0"/>
        <v>Unitil - FG&amp;E</v>
      </c>
      <c r="B34" s="63" t="s">
        <v>358</v>
      </c>
      <c r="C34" s="63" t="s">
        <v>358</v>
      </c>
      <c r="D34" s="55" t="s">
        <v>379</v>
      </c>
      <c r="E34" s="55" t="s">
        <v>360</v>
      </c>
      <c r="F34" s="55" t="s">
        <v>386</v>
      </c>
      <c r="G34" s="55" t="s">
        <v>360</v>
      </c>
      <c r="H34" s="114" t="s">
        <v>442</v>
      </c>
      <c r="I34" s="114" t="s">
        <v>436</v>
      </c>
      <c r="J34" s="528">
        <v>2.2949999999999999</v>
      </c>
      <c r="K34" s="494">
        <v>0.25012421940757579</v>
      </c>
      <c r="L34" s="696">
        <v>0</v>
      </c>
      <c r="M34" s="20">
        <v>1</v>
      </c>
      <c r="N34" s="9"/>
      <c r="O34" s="16">
        <v>0</v>
      </c>
      <c r="P34" s="9"/>
      <c r="Q34" s="16">
        <v>0</v>
      </c>
      <c r="R34" s="9"/>
      <c r="S34" s="16">
        <f t="shared" si="3"/>
        <v>1</v>
      </c>
      <c r="T34" s="9"/>
      <c r="U34" s="499">
        <v>1000</v>
      </c>
      <c r="V34" s="706">
        <v>0</v>
      </c>
      <c r="W34" s="465">
        <v>0</v>
      </c>
      <c r="X34" s="686">
        <v>0</v>
      </c>
      <c r="Y34" s="16">
        <v>0</v>
      </c>
      <c r="Z34" s="9">
        <v>0</v>
      </c>
      <c r="AA34" s="500">
        <f t="shared" si="29"/>
        <v>1000</v>
      </c>
      <c r="AB34" s="699">
        <f t="shared" si="29"/>
        <v>0</v>
      </c>
      <c r="AC34" s="700">
        <v>1</v>
      </c>
      <c r="AD34" s="503">
        <v>1629360</v>
      </c>
      <c r="AE34" s="504">
        <f t="shared" si="32"/>
        <v>0</v>
      </c>
      <c r="AF34" s="503">
        <f t="shared" si="33"/>
        <v>0</v>
      </c>
      <c r="AG34" s="504">
        <f t="shared" si="33"/>
        <v>0</v>
      </c>
      <c r="AH34" s="16">
        <v>0</v>
      </c>
      <c r="AI34" s="9">
        <v>0</v>
      </c>
      <c r="AJ34" s="505">
        <f t="shared" si="30"/>
        <v>1629360</v>
      </c>
      <c r="AK34" s="506">
        <f t="shared" si="30"/>
        <v>0</v>
      </c>
      <c r="AL34" s="619">
        <v>0</v>
      </c>
      <c r="AM34" s="701">
        <v>0</v>
      </c>
      <c r="AN34" s="701">
        <v>0</v>
      </c>
      <c r="AO34" s="509" t="s">
        <v>437</v>
      </c>
      <c r="AP34" s="702">
        <v>0</v>
      </c>
      <c r="AQ34" s="476">
        <v>0</v>
      </c>
      <c r="AR34" s="495">
        <v>0</v>
      </c>
      <c r="AS34" s="373">
        <v>0</v>
      </c>
      <c r="AT34" s="475">
        <v>0</v>
      </c>
      <c r="AU34" s="475">
        <v>0</v>
      </c>
      <c r="AV34" s="698">
        <f t="shared" si="7"/>
        <v>0</v>
      </c>
      <c r="AW34" s="703" t="s">
        <v>358</v>
      </c>
      <c r="AX34" s="479" t="s">
        <v>358</v>
      </c>
      <c r="AY34" s="476" t="s">
        <v>358</v>
      </c>
      <c r="AZ34" s="704" t="s">
        <v>358</v>
      </c>
      <c r="BA34" s="705" t="s">
        <v>482</v>
      </c>
      <c r="BB34" s="40" t="s">
        <v>358</v>
      </c>
      <c r="BC34" s="23" t="s">
        <v>358</v>
      </c>
      <c r="BD34" s="23" t="s">
        <v>358</v>
      </c>
      <c r="BE34" s="219" t="s">
        <v>358</v>
      </c>
      <c r="BF34" s="222" t="s">
        <v>358</v>
      </c>
      <c r="BG34" s="40" t="s">
        <v>358</v>
      </c>
      <c r="BH34" s="23" t="s">
        <v>358</v>
      </c>
      <c r="BI34" s="23" t="s">
        <v>358</v>
      </c>
      <c r="BJ34" s="293" t="s">
        <v>358</v>
      </c>
    </row>
    <row r="35" spans="1:62" ht="30" customHeight="1" x14ac:dyDescent="0.3">
      <c r="A35" s="341" t="str">
        <f t="shared" si="0"/>
        <v>Unitil - FG&amp;E</v>
      </c>
      <c r="B35" s="63" t="s">
        <v>358</v>
      </c>
      <c r="C35" s="63" t="s">
        <v>358</v>
      </c>
      <c r="D35" s="55" t="s">
        <v>379</v>
      </c>
      <c r="E35" s="55" t="s">
        <v>360</v>
      </c>
      <c r="F35" s="55" t="s">
        <v>387</v>
      </c>
      <c r="G35" s="55" t="s">
        <v>360</v>
      </c>
      <c r="H35" s="114" t="s">
        <v>442</v>
      </c>
      <c r="I35" s="114" t="s">
        <v>436</v>
      </c>
      <c r="J35" s="494">
        <v>8.533121508568831</v>
      </c>
      <c r="K35" s="494">
        <v>1.7169986011799245</v>
      </c>
      <c r="L35" s="696">
        <v>6</v>
      </c>
      <c r="M35" s="20">
        <v>0</v>
      </c>
      <c r="N35" s="9">
        <f t="shared" si="26"/>
        <v>0</v>
      </c>
      <c r="O35" s="16">
        <v>0</v>
      </c>
      <c r="P35" s="9">
        <f t="shared" si="26"/>
        <v>0</v>
      </c>
      <c r="Q35" s="16">
        <v>0</v>
      </c>
      <c r="R35" s="9">
        <f t="shared" ref="R35:R36" si="34">Q35</f>
        <v>0</v>
      </c>
      <c r="S35" s="16">
        <f t="shared" si="3"/>
        <v>0</v>
      </c>
      <c r="T35" s="9">
        <f t="shared" ref="T35:T36" si="35">S35</f>
        <v>0</v>
      </c>
      <c r="U35" s="510">
        <f t="shared" si="3"/>
        <v>0</v>
      </c>
      <c r="V35" s="706">
        <f t="shared" si="3"/>
        <v>0</v>
      </c>
      <c r="W35" s="465">
        <v>0</v>
      </c>
      <c r="X35" s="686">
        <v>0</v>
      </c>
      <c r="Y35" s="16">
        <v>0</v>
      </c>
      <c r="Z35" s="9">
        <v>0</v>
      </c>
      <c r="AA35" s="500">
        <f t="shared" si="29"/>
        <v>0</v>
      </c>
      <c r="AB35" s="699">
        <f t="shared" si="29"/>
        <v>0</v>
      </c>
      <c r="AC35" s="700"/>
      <c r="AD35" s="503"/>
      <c r="AE35" s="504">
        <f t="shared" si="32"/>
        <v>0</v>
      </c>
      <c r="AF35" s="503">
        <f t="shared" si="33"/>
        <v>0</v>
      </c>
      <c r="AG35" s="504">
        <f t="shared" si="33"/>
        <v>0</v>
      </c>
      <c r="AH35" s="16">
        <v>0</v>
      </c>
      <c r="AI35" s="9">
        <v>0</v>
      </c>
      <c r="AJ35" s="505">
        <f t="shared" si="30"/>
        <v>0</v>
      </c>
      <c r="AK35" s="506">
        <f t="shared" si="30"/>
        <v>0</v>
      </c>
      <c r="AL35" s="619">
        <v>4567757.8156382646</v>
      </c>
      <c r="AM35" s="701">
        <v>4386624.287392444</v>
      </c>
      <c r="AN35" s="701">
        <v>4853635.6894739056</v>
      </c>
      <c r="AO35" s="509" t="s">
        <v>437</v>
      </c>
      <c r="AP35" s="702">
        <v>1.0676361177854561</v>
      </c>
      <c r="AQ35" s="476">
        <v>1</v>
      </c>
      <c r="AR35" s="495">
        <v>1.06</v>
      </c>
      <c r="AS35" s="373">
        <v>0</v>
      </c>
      <c r="AT35" s="475">
        <v>0</v>
      </c>
      <c r="AU35" s="475">
        <v>0</v>
      </c>
      <c r="AV35" s="698">
        <f t="shared" si="7"/>
        <v>0</v>
      </c>
      <c r="AW35" s="723">
        <v>33.416670000000003</v>
      </c>
      <c r="AX35" s="724">
        <v>32.86</v>
      </c>
      <c r="AY35" s="725">
        <v>1.111</v>
      </c>
      <c r="AZ35" s="726">
        <v>0.83333330000000005</v>
      </c>
      <c r="BA35" s="705" t="s">
        <v>477</v>
      </c>
      <c r="BB35" s="40" t="s">
        <v>358</v>
      </c>
      <c r="BC35" s="23" t="s">
        <v>358</v>
      </c>
      <c r="BD35" s="23" t="s">
        <v>358</v>
      </c>
      <c r="BE35" s="219" t="s">
        <v>358</v>
      </c>
      <c r="BF35" s="222" t="s">
        <v>358</v>
      </c>
      <c r="BG35" s="40" t="s">
        <v>358</v>
      </c>
      <c r="BH35" s="23" t="s">
        <v>358</v>
      </c>
      <c r="BI35" s="23" t="s">
        <v>358</v>
      </c>
      <c r="BJ35" s="293" t="s">
        <v>358</v>
      </c>
    </row>
    <row r="36" spans="1:62" ht="30" customHeight="1" x14ac:dyDescent="0.3">
      <c r="A36" s="341" t="str">
        <f t="shared" si="0"/>
        <v>Unitil - FG&amp;E</v>
      </c>
      <c r="B36" s="63" t="s">
        <v>358</v>
      </c>
      <c r="C36" s="63" t="s">
        <v>358</v>
      </c>
      <c r="D36" s="55" t="s">
        <v>379</v>
      </c>
      <c r="E36" s="55" t="s">
        <v>360</v>
      </c>
      <c r="F36" s="55" t="s">
        <v>388</v>
      </c>
      <c r="G36" s="55" t="s">
        <v>360</v>
      </c>
      <c r="H36" s="114" t="s">
        <v>442</v>
      </c>
      <c r="I36" s="114" t="s">
        <v>444</v>
      </c>
      <c r="J36" s="494">
        <v>9.8000000000000007</v>
      </c>
      <c r="K36" s="494" t="s">
        <v>358</v>
      </c>
      <c r="L36" s="696">
        <v>505</v>
      </c>
      <c r="M36" s="20">
        <v>0</v>
      </c>
      <c r="N36" s="9">
        <f t="shared" si="26"/>
        <v>0</v>
      </c>
      <c r="O36" s="16">
        <v>0</v>
      </c>
      <c r="P36" s="9">
        <f t="shared" si="26"/>
        <v>0</v>
      </c>
      <c r="Q36" s="16">
        <v>0</v>
      </c>
      <c r="R36" s="9">
        <f t="shared" si="34"/>
        <v>0</v>
      </c>
      <c r="S36" s="16">
        <f t="shared" si="3"/>
        <v>0</v>
      </c>
      <c r="T36" s="9">
        <f t="shared" si="35"/>
        <v>0</v>
      </c>
      <c r="U36" s="510">
        <f t="shared" si="3"/>
        <v>0</v>
      </c>
      <c r="V36" s="706">
        <f t="shared" si="3"/>
        <v>0</v>
      </c>
      <c r="W36" s="465">
        <v>0</v>
      </c>
      <c r="X36" s="686">
        <v>0</v>
      </c>
      <c r="Y36" s="16">
        <v>0</v>
      </c>
      <c r="Z36" s="9">
        <v>0</v>
      </c>
      <c r="AA36" s="500">
        <f>U36+W36+Y36</f>
        <v>0</v>
      </c>
      <c r="AB36" s="699">
        <f>V36+X36+Z36</f>
        <v>0</v>
      </c>
      <c r="AC36" s="700" t="e">
        <f>AA36/P36</f>
        <v>#DIV/0!</v>
      </c>
      <c r="AD36" s="503"/>
      <c r="AE36" s="504">
        <f t="shared" si="32"/>
        <v>0</v>
      </c>
      <c r="AF36" s="503">
        <f t="shared" si="33"/>
        <v>0</v>
      </c>
      <c r="AG36" s="504">
        <f t="shared" si="33"/>
        <v>0</v>
      </c>
      <c r="AH36" s="16">
        <v>0</v>
      </c>
      <c r="AI36" s="9">
        <v>0</v>
      </c>
      <c r="AJ36" s="505">
        <f t="shared" si="30"/>
        <v>0</v>
      </c>
      <c r="AK36" s="506">
        <f t="shared" si="30"/>
        <v>0</v>
      </c>
      <c r="AL36" s="619">
        <v>12748816.589915754</v>
      </c>
      <c r="AM36" s="701">
        <v>10190128.219612647</v>
      </c>
      <c r="AN36" s="701">
        <v>10906943.596534757</v>
      </c>
      <c r="AO36" s="509" t="s">
        <v>437</v>
      </c>
      <c r="AP36" s="702">
        <v>2.9798202093414967</v>
      </c>
      <c r="AQ36" s="476">
        <v>2.323</v>
      </c>
      <c r="AR36" s="495">
        <v>2.3820000000000001</v>
      </c>
      <c r="AS36" s="373">
        <v>1</v>
      </c>
      <c r="AT36" s="475">
        <v>0</v>
      </c>
      <c r="AU36" s="475">
        <v>0</v>
      </c>
      <c r="AV36" s="698">
        <f t="shared" si="7"/>
        <v>0.33333333333333331</v>
      </c>
      <c r="AW36" s="703">
        <v>75.045680000000004</v>
      </c>
      <c r="AX36" s="479">
        <v>17.136669999999999</v>
      </c>
      <c r="AY36" s="476">
        <v>0.66474730000000004</v>
      </c>
      <c r="AZ36" s="704">
        <v>0.32533329999999999</v>
      </c>
      <c r="BA36" s="705" t="s">
        <v>483</v>
      </c>
      <c r="BB36" s="40" t="s">
        <v>358</v>
      </c>
      <c r="BC36" s="23" t="s">
        <v>358</v>
      </c>
      <c r="BD36" s="23" t="s">
        <v>358</v>
      </c>
      <c r="BE36" s="219" t="s">
        <v>358</v>
      </c>
      <c r="BF36" s="222" t="s">
        <v>358</v>
      </c>
      <c r="BG36" s="40" t="s">
        <v>358</v>
      </c>
      <c r="BH36" s="23" t="s">
        <v>358</v>
      </c>
      <c r="BI36" s="23" t="s">
        <v>358</v>
      </c>
      <c r="BJ36" s="293" t="s">
        <v>358</v>
      </c>
    </row>
    <row r="37" spans="1:62" ht="30" customHeight="1" x14ac:dyDescent="0.3">
      <c r="A37" s="341" t="str">
        <f t="shared" si="0"/>
        <v>Unitil - FG&amp;E</v>
      </c>
      <c r="B37" s="63" t="s">
        <v>358</v>
      </c>
      <c r="C37" s="63" t="s">
        <v>358</v>
      </c>
      <c r="D37" s="55" t="s">
        <v>379</v>
      </c>
      <c r="E37" s="55" t="s">
        <v>360</v>
      </c>
      <c r="F37" s="448"/>
      <c r="G37" s="448"/>
      <c r="H37" s="448"/>
      <c r="I37" s="448"/>
      <c r="J37" s="707"/>
      <c r="K37" s="707"/>
      <c r="L37" s="708"/>
      <c r="M37" s="709"/>
      <c r="N37" s="449"/>
      <c r="O37" s="515"/>
      <c r="P37" s="449"/>
      <c r="Q37" s="515"/>
      <c r="R37" s="449"/>
      <c r="S37" s="515"/>
      <c r="T37" s="449"/>
      <c r="U37" s="516"/>
      <c r="V37" s="710"/>
      <c r="W37" s="517"/>
      <c r="X37" s="711"/>
      <c r="Y37" s="515"/>
      <c r="Z37" s="449"/>
      <c r="AA37" s="511"/>
      <c r="AB37" s="712"/>
      <c r="AC37" s="518"/>
      <c r="AD37" s="515"/>
      <c r="AE37" s="449"/>
      <c r="AF37" s="515"/>
      <c r="AG37" s="449"/>
      <c r="AH37" s="515"/>
      <c r="AI37" s="449"/>
      <c r="AJ37" s="515"/>
      <c r="AK37" s="449"/>
      <c r="AL37" s="713"/>
      <c r="AM37" s="714"/>
      <c r="AN37" s="714"/>
      <c r="AO37" s="449"/>
      <c r="AP37" s="715"/>
      <c r="AQ37" s="707"/>
      <c r="AR37" s="716"/>
      <c r="AS37" s="515"/>
      <c r="AT37" s="448"/>
      <c r="AU37" s="448"/>
      <c r="AV37" s="449"/>
      <c r="AW37" s="515"/>
      <c r="AX37" s="448"/>
      <c r="AY37" s="448"/>
      <c r="AZ37" s="449"/>
      <c r="BA37" s="717"/>
      <c r="BB37" s="515"/>
      <c r="BC37" s="448"/>
      <c r="BD37" s="448"/>
      <c r="BE37" s="449"/>
      <c r="BF37" s="717"/>
      <c r="BG37" s="515"/>
      <c r="BH37" s="448"/>
      <c r="BI37" s="448"/>
      <c r="BJ37" s="449"/>
    </row>
    <row r="38" spans="1:62" ht="30" customHeight="1" x14ac:dyDescent="0.3">
      <c r="A38" s="341" t="str">
        <f t="shared" si="0"/>
        <v>Unitil - FG&amp;E</v>
      </c>
      <c r="B38" s="63" t="s">
        <v>358</v>
      </c>
      <c r="C38" s="63" t="s">
        <v>358</v>
      </c>
      <c r="D38" s="55" t="s">
        <v>389</v>
      </c>
      <c r="E38" s="55" t="s">
        <v>360</v>
      </c>
      <c r="F38" s="55" t="s">
        <v>390</v>
      </c>
      <c r="G38" s="55" t="s">
        <v>360</v>
      </c>
      <c r="H38" s="114" t="s">
        <v>435</v>
      </c>
      <c r="I38" s="114" t="s">
        <v>436</v>
      </c>
      <c r="J38" s="494">
        <v>9.5609204577802025</v>
      </c>
      <c r="K38" s="494">
        <v>12.960843923390152</v>
      </c>
      <c r="L38" s="696">
        <v>1194</v>
      </c>
      <c r="M38" s="697">
        <v>86</v>
      </c>
      <c r="N38" s="498">
        <f t="shared" ref="N38:P40" si="36">M38</f>
        <v>86</v>
      </c>
      <c r="O38" s="16">
        <v>0</v>
      </c>
      <c r="P38" s="498">
        <f t="shared" si="36"/>
        <v>0</v>
      </c>
      <c r="Q38" s="16">
        <v>1</v>
      </c>
      <c r="R38" s="498">
        <f t="shared" ref="R38:R40" si="37">Q38</f>
        <v>1</v>
      </c>
      <c r="S38" s="16">
        <f t="shared" si="3"/>
        <v>87</v>
      </c>
      <c r="T38" s="498">
        <f t="shared" ref="T38:T40" si="38">S38</f>
        <v>87</v>
      </c>
      <c r="U38" s="499">
        <v>749.2</v>
      </c>
      <c r="V38" s="698">
        <v>645.54</v>
      </c>
      <c r="W38" s="465">
        <v>0</v>
      </c>
      <c r="X38" s="686">
        <v>0</v>
      </c>
      <c r="Y38" s="16">
        <v>0</v>
      </c>
      <c r="Z38" s="9">
        <v>0</v>
      </c>
      <c r="AA38" s="500">
        <f t="shared" ref="AA38:AB40" si="39">U38+W38+Y38</f>
        <v>749.2</v>
      </c>
      <c r="AB38" s="699">
        <f t="shared" si="39"/>
        <v>645.54</v>
      </c>
      <c r="AC38" s="700">
        <v>0.31155405405405406</v>
      </c>
      <c r="AD38" s="503">
        <v>1051817.0544</v>
      </c>
      <c r="AE38" s="504">
        <v>1051817.0544</v>
      </c>
      <c r="AF38" s="503">
        <f t="shared" ref="AF38:AG40" si="40">2080*W38</f>
        <v>0</v>
      </c>
      <c r="AG38" s="504">
        <f t="shared" si="40"/>
        <v>0</v>
      </c>
      <c r="AH38" s="16">
        <v>0</v>
      </c>
      <c r="AI38" s="9">
        <v>0</v>
      </c>
      <c r="AJ38" s="505">
        <f t="shared" ref="AJ38:AK40" si="41">AD38+AF38+AH38</f>
        <v>1051817.0544</v>
      </c>
      <c r="AK38" s="506">
        <f t="shared" si="41"/>
        <v>1051817.0544</v>
      </c>
      <c r="AL38" s="619">
        <v>10021796.998489924</v>
      </c>
      <c r="AM38" s="701">
        <v>10589311.02976536</v>
      </c>
      <c r="AN38" s="701">
        <v>9487484.1024433319</v>
      </c>
      <c r="AO38" s="509" t="s">
        <v>437</v>
      </c>
      <c r="AP38" s="702">
        <v>2.3424255121561499</v>
      </c>
      <c r="AQ38" s="476">
        <v>2.4140000000000001</v>
      </c>
      <c r="AR38" s="495">
        <v>2.0720000000000001</v>
      </c>
      <c r="AS38" s="373">
        <v>0</v>
      </c>
      <c r="AT38" s="475">
        <v>2</v>
      </c>
      <c r="AU38" s="475">
        <v>2</v>
      </c>
      <c r="AV38" s="698">
        <f t="shared" si="7"/>
        <v>1.3333333333333333</v>
      </c>
      <c r="AW38" s="703">
        <v>14.783329999999999</v>
      </c>
      <c r="AX38" s="479">
        <v>13.96</v>
      </c>
      <c r="AY38" s="476">
        <v>0.32133329999999999</v>
      </c>
      <c r="AZ38" s="704">
        <v>0.313</v>
      </c>
      <c r="BA38" s="705" t="s">
        <v>484</v>
      </c>
      <c r="BB38" s="40" t="s">
        <v>358</v>
      </c>
      <c r="BC38" s="23" t="s">
        <v>358</v>
      </c>
      <c r="BD38" s="23" t="s">
        <v>358</v>
      </c>
      <c r="BE38" s="219" t="s">
        <v>358</v>
      </c>
      <c r="BF38" s="222" t="s">
        <v>358</v>
      </c>
      <c r="BG38" s="40" t="s">
        <v>358</v>
      </c>
      <c r="BH38" s="23" t="s">
        <v>358</v>
      </c>
      <c r="BI38" s="23" t="s">
        <v>358</v>
      </c>
      <c r="BJ38" s="293" t="s">
        <v>358</v>
      </c>
    </row>
    <row r="39" spans="1:62" ht="30" customHeight="1" x14ac:dyDescent="0.3">
      <c r="A39" s="341" t="str">
        <f t="shared" si="0"/>
        <v>Unitil - FG&amp;E</v>
      </c>
      <c r="B39" s="63" t="s">
        <v>358</v>
      </c>
      <c r="C39" s="63" t="s">
        <v>358</v>
      </c>
      <c r="D39" s="55" t="s">
        <v>389</v>
      </c>
      <c r="E39" s="55" t="s">
        <v>360</v>
      </c>
      <c r="F39" s="55" t="s">
        <v>391</v>
      </c>
      <c r="G39" s="55" t="s">
        <v>360</v>
      </c>
      <c r="H39" s="114" t="s">
        <v>435</v>
      </c>
      <c r="I39" s="114" t="s">
        <v>436</v>
      </c>
      <c r="J39" s="494">
        <v>7.1706903433351519</v>
      </c>
      <c r="K39" s="494">
        <v>9.2966611017651513</v>
      </c>
      <c r="L39" s="696">
        <v>637</v>
      </c>
      <c r="M39" s="697">
        <v>26</v>
      </c>
      <c r="N39" s="498">
        <f t="shared" si="36"/>
        <v>26</v>
      </c>
      <c r="O39" s="16">
        <v>0</v>
      </c>
      <c r="P39" s="498">
        <f t="shared" si="36"/>
        <v>0</v>
      </c>
      <c r="Q39" s="16">
        <v>0</v>
      </c>
      <c r="R39" s="498">
        <f t="shared" si="37"/>
        <v>0</v>
      </c>
      <c r="S39" s="16">
        <f t="shared" si="3"/>
        <v>26</v>
      </c>
      <c r="T39" s="498">
        <f t="shared" si="38"/>
        <v>26</v>
      </c>
      <c r="U39" s="499">
        <v>166.5</v>
      </c>
      <c r="V39" s="698">
        <v>125.31</v>
      </c>
      <c r="W39" s="465">
        <v>0</v>
      </c>
      <c r="X39" s="686">
        <v>0</v>
      </c>
      <c r="Y39" s="16">
        <v>0</v>
      </c>
      <c r="Z39" s="9">
        <v>0</v>
      </c>
      <c r="AA39" s="500">
        <f t="shared" si="39"/>
        <v>166.5</v>
      </c>
      <c r="AB39" s="699">
        <f t="shared" si="39"/>
        <v>125.31</v>
      </c>
      <c r="AC39" s="700">
        <v>9.5876052027543998E-2</v>
      </c>
      <c r="AD39" s="503">
        <v>204175.10159999999</v>
      </c>
      <c r="AE39" s="504">
        <v>204175.10159999999</v>
      </c>
      <c r="AF39" s="503">
        <f t="shared" si="40"/>
        <v>0</v>
      </c>
      <c r="AG39" s="504">
        <f t="shared" si="40"/>
        <v>0</v>
      </c>
      <c r="AH39" s="16">
        <v>0</v>
      </c>
      <c r="AI39" s="9">
        <v>0</v>
      </c>
      <c r="AJ39" s="505">
        <f t="shared" si="41"/>
        <v>204175.10159999999</v>
      </c>
      <c r="AK39" s="506">
        <f t="shared" si="41"/>
        <v>204175.10159999999</v>
      </c>
      <c r="AL39" s="619">
        <v>8249234.2640631357</v>
      </c>
      <c r="AM39" s="701">
        <v>5904396.2908302303</v>
      </c>
      <c r="AN39" s="701">
        <v>5984624.3831532029</v>
      </c>
      <c r="AO39" s="509" t="s">
        <v>437</v>
      </c>
      <c r="AP39" s="702">
        <v>1.9281189589856744</v>
      </c>
      <c r="AQ39" s="476">
        <v>1.3460000000000001</v>
      </c>
      <c r="AR39" s="495">
        <v>1.3069999999999999</v>
      </c>
      <c r="AS39" s="373">
        <v>1</v>
      </c>
      <c r="AT39" s="475">
        <v>2</v>
      </c>
      <c r="AU39" s="475">
        <v>0</v>
      </c>
      <c r="AV39" s="698">
        <f t="shared" si="7"/>
        <v>1</v>
      </c>
      <c r="AW39" s="703">
        <v>245.08670000000001</v>
      </c>
      <c r="AX39" s="479">
        <v>19.343330000000002</v>
      </c>
      <c r="AY39" s="476">
        <v>0.46166669999999999</v>
      </c>
      <c r="AZ39" s="704">
        <v>0.24733330000000001</v>
      </c>
      <c r="BA39" s="705" t="s">
        <v>485</v>
      </c>
      <c r="BB39" s="40" t="s">
        <v>358</v>
      </c>
      <c r="BC39" s="23" t="s">
        <v>358</v>
      </c>
      <c r="BD39" s="23" t="s">
        <v>358</v>
      </c>
      <c r="BE39" s="219" t="s">
        <v>358</v>
      </c>
      <c r="BF39" s="222" t="s">
        <v>358</v>
      </c>
      <c r="BG39" s="40" t="s">
        <v>358</v>
      </c>
      <c r="BH39" s="23" t="s">
        <v>358</v>
      </c>
      <c r="BI39" s="23" t="s">
        <v>358</v>
      </c>
      <c r="BJ39" s="293" t="s">
        <v>358</v>
      </c>
    </row>
    <row r="40" spans="1:62" ht="30" customHeight="1" x14ac:dyDescent="0.3">
      <c r="A40" s="341" t="str">
        <f t="shared" si="0"/>
        <v>Unitil - FG&amp;E</v>
      </c>
      <c r="B40" s="63" t="s">
        <v>358</v>
      </c>
      <c r="C40" s="63" t="s">
        <v>358</v>
      </c>
      <c r="D40" s="55" t="s">
        <v>389</v>
      </c>
      <c r="E40" s="55" t="s">
        <v>360</v>
      </c>
      <c r="F40" s="55" t="s">
        <v>392</v>
      </c>
      <c r="G40" s="55" t="s">
        <v>360</v>
      </c>
      <c r="H40" s="114" t="s">
        <v>435</v>
      </c>
      <c r="I40" s="114" t="s">
        <v>436</v>
      </c>
      <c r="J40" s="494">
        <v>9.1784836394689986</v>
      </c>
      <c r="K40" s="494">
        <v>2.6260885587878788E-3</v>
      </c>
      <c r="L40" s="696">
        <v>0</v>
      </c>
      <c r="M40" s="20">
        <v>0</v>
      </c>
      <c r="N40" s="9">
        <f t="shared" si="36"/>
        <v>0</v>
      </c>
      <c r="O40" s="16">
        <v>0</v>
      </c>
      <c r="P40" s="9">
        <f t="shared" si="36"/>
        <v>0</v>
      </c>
      <c r="Q40" s="16">
        <v>0</v>
      </c>
      <c r="R40" s="9">
        <f t="shared" si="37"/>
        <v>0</v>
      </c>
      <c r="S40" s="16">
        <f t="shared" si="3"/>
        <v>0</v>
      </c>
      <c r="T40" s="9">
        <f t="shared" si="38"/>
        <v>0</v>
      </c>
      <c r="U40" s="510">
        <f t="shared" si="3"/>
        <v>0</v>
      </c>
      <c r="V40" s="706">
        <f t="shared" si="3"/>
        <v>0</v>
      </c>
      <c r="W40" s="465">
        <v>0</v>
      </c>
      <c r="X40" s="686">
        <v>0</v>
      </c>
      <c r="Y40" s="16">
        <v>0</v>
      </c>
      <c r="Z40" s="9">
        <v>0</v>
      </c>
      <c r="AA40" s="500">
        <f t="shared" si="39"/>
        <v>0</v>
      </c>
      <c r="AB40" s="699">
        <f t="shared" si="39"/>
        <v>0</v>
      </c>
      <c r="AC40" s="700"/>
      <c r="AD40" s="503">
        <f>1302*(U40)</f>
        <v>0</v>
      </c>
      <c r="AE40" s="504">
        <f>1302*V40</f>
        <v>0</v>
      </c>
      <c r="AF40" s="503">
        <f t="shared" si="40"/>
        <v>0</v>
      </c>
      <c r="AG40" s="504">
        <f t="shared" si="40"/>
        <v>0</v>
      </c>
      <c r="AH40" s="16">
        <v>0</v>
      </c>
      <c r="AI40" s="9">
        <v>0</v>
      </c>
      <c r="AJ40" s="505">
        <f t="shared" si="41"/>
        <v>0</v>
      </c>
      <c r="AK40" s="506">
        <f t="shared" si="41"/>
        <v>0</v>
      </c>
      <c r="AL40" s="619">
        <v>0</v>
      </c>
      <c r="AM40" s="701">
        <v>0</v>
      </c>
      <c r="AN40" s="701">
        <v>0</v>
      </c>
      <c r="AO40" s="509" t="s">
        <v>437</v>
      </c>
      <c r="AP40" s="702">
        <v>0</v>
      </c>
      <c r="AQ40" s="476">
        <v>0</v>
      </c>
      <c r="AR40" s="495">
        <v>0</v>
      </c>
      <c r="AS40" s="373">
        <v>0</v>
      </c>
      <c r="AT40" s="475">
        <v>0</v>
      </c>
      <c r="AU40" s="475">
        <v>0</v>
      </c>
      <c r="AV40" s="698">
        <f t="shared" si="7"/>
        <v>0</v>
      </c>
      <c r="AW40" s="703" t="s">
        <v>358</v>
      </c>
      <c r="AX40" s="479" t="s">
        <v>358</v>
      </c>
      <c r="AY40" s="476" t="s">
        <v>358</v>
      </c>
      <c r="AZ40" s="704" t="s">
        <v>358</v>
      </c>
      <c r="BA40" s="705" t="s">
        <v>467</v>
      </c>
      <c r="BB40" s="40" t="s">
        <v>358</v>
      </c>
      <c r="BC40" s="23" t="s">
        <v>358</v>
      </c>
      <c r="BD40" s="23" t="s">
        <v>358</v>
      </c>
      <c r="BE40" s="219" t="s">
        <v>358</v>
      </c>
      <c r="BF40" s="222" t="s">
        <v>358</v>
      </c>
      <c r="BG40" s="40" t="s">
        <v>358</v>
      </c>
      <c r="BH40" s="23" t="s">
        <v>358</v>
      </c>
      <c r="BI40" s="23" t="s">
        <v>358</v>
      </c>
      <c r="BJ40" s="293" t="s">
        <v>358</v>
      </c>
    </row>
    <row r="41" spans="1:62" ht="30" customHeight="1" x14ac:dyDescent="0.3">
      <c r="A41" s="341" t="str">
        <f t="shared" si="0"/>
        <v>Unitil - FG&amp;E</v>
      </c>
      <c r="B41" s="63" t="s">
        <v>358</v>
      </c>
      <c r="C41" s="63" t="s">
        <v>358</v>
      </c>
      <c r="D41" s="55" t="s">
        <v>389</v>
      </c>
      <c r="E41" s="55" t="s">
        <v>360</v>
      </c>
      <c r="F41" s="448"/>
      <c r="G41" s="448"/>
      <c r="H41" s="448"/>
      <c r="I41" s="448"/>
      <c r="J41" s="707"/>
      <c r="K41" s="707"/>
      <c r="L41" s="708"/>
      <c r="M41" s="709"/>
      <c r="N41" s="449"/>
      <c r="O41" s="515"/>
      <c r="P41" s="449"/>
      <c r="Q41" s="515"/>
      <c r="R41" s="449"/>
      <c r="S41" s="515"/>
      <c r="T41" s="449"/>
      <c r="U41" s="516"/>
      <c r="V41" s="710"/>
      <c r="W41" s="517"/>
      <c r="X41" s="711"/>
      <c r="Y41" s="515"/>
      <c r="Z41" s="449"/>
      <c r="AA41" s="511"/>
      <c r="AB41" s="712"/>
      <c r="AC41" s="518"/>
      <c r="AD41" s="515"/>
      <c r="AE41" s="449"/>
      <c r="AF41" s="515"/>
      <c r="AG41" s="449"/>
      <c r="AH41" s="515"/>
      <c r="AI41" s="449"/>
      <c r="AJ41" s="515"/>
      <c r="AK41" s="449"/>
      <c r="AL41" s="713"/>
      <c r="AM41" s="714"/>
      <c r="AN41" s="714"/>
      <c r="AO41" s="449"/>
      <c r="AP41" s="715"/>
      <c r="AQ41" s="707"/>
      <c r="AR41" s="716"/>
      <c r="AS41" s="515"/>
      <c r="AT41" s="448"/>
      <c r="AU41" s="448"/>
      <c r="AV41" s="449"/>
      <c r="AW41" s="515"/>
      <c r="AX41" s="448"/>
      <c r="AY41" s="448"/>
      <c r="AZ41" s="449"/>
      <c r="BA41" s="717"/>
      <c r="BB41" s="515"/>
      <c r="BC41" s="448"/>
      <c r="BD41" s="448"/>
      <c r="BE41" s="449"/>
      <c r="BF41" s="717"/>
      <c r="BG41" s="515"/>
      <c r="BH41" s="448"/>
      <c r="BI41" s="448"/>
      <c r="BJ41" s="449"/>
    </row>
    <row r="42" spans="1:62" ht="30" customHeight="1" x14ac:dyDescent="0.3">
      <c r="A42" s="341" t="str">
        <f t="shared" si="0"/>
        <v>Unitil - FG&amp;E</v>
      </c>
      <c r="B42" s="63" t="s">
        <v>358</v>
      </c>
      <c r="C42" s="63" t="s">
        <v>358</v>
      </c>
      <c r="D42" s="55" t="s">
        <v>393</v>
      </c>
      <c r="E42" s="55" t="s">
        <v>393</v>
      </c>
      <c r="F42" s="55" t="s">
        <v>394</v>
      </c>
      <c r="G42" s="55" t="s">
        <v>393</v>
      </c>
      <c r="H42" s="114" t="s">
        <v>435</v>
      </c>
      <c r="I42" s="114" t="s">
        <v>436</v>
      </c>
      <c r="J42" s="494">
        <v>9.94335727609141</v>
      </c>
      <c r="K42" s="494">
        <v>45.816247352746217</v>
      </c>
      <c r="L42" s="696">
        <v>1308</v>
      </c>
      <c r="M42" s="697">
        <v>141</v>
      </c>
      <c r="N42" s="498">
        <f t="shared" ref="N42:P43" si="42">M42</f>
        <v>141</v>
      </c>
      <c r="O42" s="16">
        <v>0</v>
      </c>
      <c r="P42" s="498">
        <f t="shared" si="42"/>
        <v>0</v>
      </c>
      <c r="Q42" s="16">
        <v>1</v>
      </c>
      <c r="R42" s="498">
        <f t="shared" ref="R42:R43" si="43">Q42</f>
        <v>1</v>
      </c>
      <c r="S42" s="16">
        <f t="shared" si="3"/>
        <v>142</v>
      </c>
      <c r="T42" s="498">
        <f t="shared" ref="T42:T43" si="44">S42</f>
        <v>142</v>
      </c>
      <c r="U42" s="499">
        <v>1321.4</v>
      </c>
      <c r="V42" s="698">
        <v>1006.9</v>
      </c>
      <c r="W42" s="465">
        <v>0</v>
      </c>
      <c r="X42" s="686">
        <v>0</v>
      </c>
      <c r="Y42" s="16">
        <v>7.6</v>
      </c>
      <c r="Z42" s="9">
        <v>0</v>
      </c>
      <c r="AA42" s="500">
        <f t="shared" ref="AA42:AB43" si="45">U42+W42+Y42</f>
        <v>1329</v>
      </c>
      <c r="AB42" s="699">
        <f t="shared" si="45"/>
        <v>1006.9</v>
      </c>
      <c r="AC42" s="700">
        <v>0.22811508835523334</v>
      </c>
      <c r="AD42" s="503">
        <v>1640602.584</v>
      </c>
      <c r="AE42" s="504">
        <v>2057181.0552000001</v>
      </c>
      <c r="AF42" s="503">
        <f t="shared" ref="AF42:AG42" si="46">2080*W42</f>
        <v>0</v>
      </c>
      <c r="AG42" s="504">
        <f t="shared" si="46"/>
        <v>0</v>
      </c>
      <c r="AH42" s="16">
        <v>0</v>
      </c>
      <c r="AI42" s="9">
        <v>0</v>
      </c>
      <c r="AJ42" s="505">
        <f t="shared" ref="AJ42:AK43" si="47">AD42+AF42+AH42</f>
        <v>1640602.584</v>
      </c>
      <c r="AK42" s="506">
        <f t="shared" si="47"/>
        <v>2057181.0552000001</v>
      </c>
      <c r="AL42" s="619">
        <v>19532277.823587507</v>
      </c>
      <c r="AM42" s="701">
        <v>19187094.633054551</v>
      </c>
      <c r="AN42" s="701">
        <v>20211271.635224357</v>
      </c>
      <c r="AO42" s="509" t="s">
        <v>437</v>
      </c>
      <c r="AP42" s="702">
        <v>4.5653395185900472</v>
      </c>
      <c r="AQ42" s="476">
        <v>4.3739999999999997</v>
      </c>
      <c r="AR42" s="495">
        <v>4.4139999999999997</v>
      </c>
      <c r="AS42" s="373">
        <v>1</v>
      </c>
      <c r="AT42" s="475">
        <v>3</v>
      </c>
      <c r="AU42" s="475">
        <v>1</v>
      </c>
      <c r="AV42" s="698">
        <f t="shared" si="7"/>
        <v>1.6666666666666667</v>
      </c>
      <c r="AW42" s="703">
        <v>284.58330000000001</v>
      </c>
      <c r="AX42" s="479">
        <v>135.41329999999999</v>
      </c>
      <c r="AY42" s="476">
        <v>2.863</v>
      </c>
      <c r="AZ42" s="704">
        <v>1.8859999999999999</v>
      </c>
      <c r="BA42" s="727" t="s">
        <v>473</v>
      </c>
      <c r="BB42" s="40" t="s">
        <v>358</v>
      </c>
      <c r="BC42" s="23" t="s">
        <v>358</v>
      </c>
      <c r="BD42" s="23" t="s">
        <v>358</v>
      </c>
      <c r="BE42" s="219" t="s">
        <v>358</v>
      </c>
      <c r="BF42" s="222" t="s">
        <v>358</v>
      </c>
      <c r="BG42" s="40" t="s">
        <v>358</v>
      </c>
      <c r="BH42" s="23" t="s">
        <v>358</v>
      </c>
      <c r="BI42" s="23" t="s">
        <v>358</v>
      </c>
      <c r="BJ42" s="293" t="s">
        <v>358</v>
      </c>
    </row>
    <row r="43" spans="1:62" ht="30" customHeight="1" x14ac:dyDescent="0.3">
      <c r="A43" s="341" t="str">
        <f t="shared" si="0"/>
        <v>Unitil - FG&amp;E</v>
      </c>
      <c r="B43" s="63" t="s">
        <v>358</v>
      </c>
      <c r="C43" s="63" t="s">
        <v>358</v>
      </c>
      <c r="D43" s="55" t="s">
        <v>393</v>
      </c>
      <c r="E43" s="55" t="s">
        <v>393</v>
      </c>
      <c r="F43" s="55" t="s">
        <v>395</v>
      </c>
      <c r="G43" s="55" t="s">
        <v>396</v>
      </c>
      <c r="H43" s="114" t="s">
        <v>435</v>
      </c>
      <c r="I43" s="114" t="s">
        <v>436</v>
      </c>
      <c r="J43" s="494">
        <v>11.014180367362794</v>
      </c>
      <c r="K43" s="494">
        <v>45.419413380871212</v>
      </c>
      <c r="L43" s="696">
        <v>1628</v>
      </c>
      <c r="M43" s="697">
        <v>112</v>
      </c>
      <c r="N43" s="498">
        <f t="shared" si="42"/>
        <v>112</v>
      </c>
      <c r="O43" s="16">
        <v>1</v>
      </c>
      <c r="P43" s="498">
        <f t="shared" si="42"/>
        <v>1</v>
      </c>
      <c r="Q43" s="16">
        <v>1</v>
      </c>
      <c r="R43" s="498">
        <f t="shared" si="43"/>
        <v>1</v>
      </c>
      <c r="S43" s="16">
        <f t="shared" si="3"/>
        <v>114</v>
      </c>
      <c r="T43" s="498">
        <f t="shared" si="44"/>
        <v>114</v>
      </c>
      <c r="U43" s="499">
        <v>3730.5</v>
      </c>
      <c r="V43" s="698">
        <v>3443.7550000000001</v>
      </c>
      <c r="W43" s="465">
        <v>9.92</v>
      </c>
      <c r="X43" s="686">
        <v>9.92</v>
      </c>
      <c r="Y43" s="16">
        <v>9.3000000000000007</v>
      </c>
      <c r="Z43" s="9">
        <v>0</v>
      </c>
      <c r="AA43" s="500">
        <f t="shared" si="45"/>
        <v>3749.7200000000003</v>
      </c>
      <c r="AB43" s="699">
        <f t="shared" si="45"/>
        <v>3453.6750000000002</v>
      </c>
      <c r="AC43" s="700">
        <v>0.94233969986357435</v>
      </c>
      <c r="AD43" s="503">
        <v>5611116.6468000002</v>
      </c>
      <c r="AE43" s="504">
        <v>5899171.2012</v>
      </c>
      <c r="AF43" s="503">
        <v>86899.199999999997</v>
      </c>
      <c r="AG43" s="504">
        <v>86899.199999999997</v>
      </c>
      <c r="AH43" s="16">
        <v>0</v>
      </c>
      <c r="AI43" s="9">
        <v>0</v>
      </c>
      <c r="AJ43" s="505">
        <f t="shared" si="47"/>
        <v>5698015.8468000004</v>
      </c>
      <c r="AK43" s="506">
        <f t="shared" si="47"/>
        <v>5986070.4012000002</v>
      </c>
      <c r="AL43" s="619">
        <v>16907521.466840141</v>
      </c>
      <c r="AM43" s="701">
        <v>17985159.578309018</v>
      </c>
      <c r="AN43" s="701">
        <v>16781674.341435719</v>
      </c>
      <c r="AO43" s="509" t="s">
        <v>437</v>
      </c>
      <c r="AP43" s="702">
        <v>3.9518471225491498</v>
      </c>
      <c r="AQ43" s="476">
        <v>4.0999999999999996</v>
      </c>
      <c r="AR43" s="495">
        <v>3.665</v>
      </c>
      <c r="AS43" s="373">
        <v>2</v>
      </c>
      <c r="AT43" s="475">
        <v>2</v>
      </c>
      <c r="AU43" s="475">
        <v>2</v>
      </c>
      <c r="AV43" s="698">
        <f t="shared" si="7"/>
        <v>2</v>
      </c>
      <c r="AW43" s="703">
        <v>193.0933</v>
      </c>
      <c r="AX43" s="479">
        <v>96.086669999999998</v>
      </c>
      <c r="AY43" s="476">
        <v>2.1906667</v>
      </c>
      <c r="AZ43" s="704">
        <v>1.5693333</v>
      </c>
      <c r="BA43" s="727" t="s">
        <v>473</v>
      </c>
      <c r="BB43" s="40" t="s">
        <v>358</v>
      </c>
      <c r="BC43" s="23" t="s">
        <v>358</v>
      </c>
      <c r="BD43" s="23" t="s">
        <v>358</v>
      </c>
      <c r="BE43" s="219" t="s">
        <v>358</v>
      </c>
      <c r="BF43" s="222" t="s">
        <v>358</v>
      </c>
      <c r="BG43" s="40" t="s">
        <v>358</v>
      </c>
      <c r="BH43" s="23" t="s">
        <v>358</v>
      </c>
      <c r="BI43" s="23" t="s">
        <v>358</v>
      </c>
      <c r="BJ43" s="293" t="s">
        <v>358</v>
      </c>
    </row>
    <row r="44" spans="1:62" ht="30" customHeight="1" x14ac:dyDescent="0.3">
      <c r="A44" s="341" t="str">
        <f t="shared" si="0"/>
        <v>Unitil - FG&amp;E</v>
      </c>
      <c r="B44" s="63" t="s">
        <v>358</v>
      </c>
      <c r="C44" s="63" t="s">
        <v>358</v>
      </c>
      <c r="D44" s="55" t="s">
        <v>393</v>
      </c>
      <c r="E44" s="55" t="s">
        <v>393</v>
      </c>
      <c r="F44" s="448"/>
      <c r="G44" s="448"/>
      <c r="H44" s="448"/>
      <c r="I44" s="448"/>
      <c r="J44" s="707"/>
      <c r="K44" s="707"/>
      <c r="L44" s="708"/>
      <c r="M44" s="709"/>
      <c r="N44" s="449"/>
      <c r="O44" s="515"/>
      <c r="P44" s="449"/>
      <c r="Q44" s="515"/>
      <c r="R44" s="449"/>
      <c r="S44" s="515"/>
      <c r="T44" s="449"/>
      <c r="U44" s="516"/>
      <c r="V44" s="710"/>
      <c r="W44" s="517"/>
      <c r="X44" s="711"/>
      <c r="Y44" s="515"/>
      <c r="Z44" s="449"/>
      <c r="AA44" s="511"/>
      <c r="AB44" s="712"/>
      <c r="AC44" s="518"/>
      <c r="AD44" s="515"/>
      <c r="AE44" s="449"/>
      <c r="AF44" s="515"/>
      <c r="AG44" s="449"/>
      <c r="AH44" s="515"/>
      <c r="AI44" s="449"/>
      <c r="AJ44" s="515"/>
      <c r="AK44" s="449"/>
      <c r="AL44" s="713"/>
      <c r="AM44" s="714"/>
      <c r="AN44" s="714"/>
      <c r="AO44" s="449"/>
      <c r="AP44" s="715"/>
      <c r="AQ44" s="707"/>
      <c r="AR44" s="716"/>
      <c r="AS44" s="515"/>
      <c r="AT44" s="448"/>
      <c r="AU44" s="448"/>
      <c r="AV44" s="449"/>
      <c r="AW44" s="515"/>
      <c r="AX44" s="448"/>
      <c r="AY44" s="448"/>
      <c r="AZ44" s="449"/>
      <c r="BA44" s="717"/>
      <c r="BB44" s="515"/>
      <c r="BC44" s="448"/>
      <c r="BD44" s="448"/>
      <c r="BE44" s="449"/>
      <c r="BF44" s="717"/>
      <c r="BG44" s="515"/>
      <c r="BH44" s="448"/>
      <c r="BI44" s="448"/>
      <c r="BJ44" s="449"/>
    </row>
    <row r="45" spans="1:62" ht="30" customHeight="1" x14ac:dyDescent="0.3">
      <c r="A45" s="341" t="str">
        <f t="shared" si="0"/>
        <v>Unitil - FG&amp;E</v>
      </c>
      <c r="B45" s="63" t="s">
        <v>358</v>
      </c>
      <c r="C45" s="63" t="s">
        <v>358</v>
      </c>
      <c r="D45" s="55" t="s">
        <v>397</v>
      </c>
      <c r="E45" s="55" t="s">
        <v>393</v>
      </c>
      <c r="F45" s="55" t="s">
        <v>398</v>
      </c>
      <c r="G45" s="55" t="s">
        <v>399</v>
      </c>
      <c r="H45" s="114" t="s">
        <v>435</v>
      </c>
      <c r="I45" s="114" t="s">
        <v>436</v>
      </c>
      <c r="J45" s="494">
        <v>12.620415004269868</v>
      </c>
      <c r="K45" s="494">
        <v>6.1512024906352272</v>
      </c>
      <c r="L45" s="696">
        <v>1238</v>
      </c>
      <c r="M45" s="697">
        <v>33</v>
      </c>
      <c r="N45" s="498">
        <f t="shared" ref="N45:P47" si="48">M45</f>
        <v>33</v>
      </c>
      <c r="O45" s="16">
        <v>0</v>
      </c>
      <c r="P45" s="498">
        <f t="shared" si="48"/>
        <v>0</v>
      </c>
      <c r="Q45" s="16">
        <v>1</v>
      </c>
      <c r="R45" s="498">
        <f t="shared" ref="R45:R47" si="49">Q45</f>
        <v>1</v>
      </c>
      <c r="S45" s="16">
        <f t="shared" si="3"/>
        <v>34</v>
      </c>
      <c r="T45" s="498">
        <f t="shared" ref="T45:T47" si="50">S45</f>
        <v>34</v>
      </c>
      <c r="U45" s="499">
        <v>173</v>
      </c>
      <c r="V45" s="698">
        <v>115.72</v>
      </c>
      <c r="W45" s="465">
        <v>0</v>
      </c>
      <c r="X45" s="686">
        <v>0</v>
      </c>
      <c r="Y45" s="16">
        <v>9.5</v>
      </c>
      <c r="Z45" s="9">
        <v>0</v>
      </c>
      <c r="AA45" s="500">
        <f t="shared" ref="AA45:AB47" si="51">U45+W45+Y45</f>
        <v>182.5</v>
      </c>
      <c r="AB45" s="699">
        <f t="shared" si="51"/>
        <v>115.72</v>
      </c>
      <c r="AC45" s="700">
        <v>6.4539877300613502E-2</v>
      </c>
      <c r="AD45" s="503">
        <v>188549.5392</v>
      </c>
      <c r="AE45" s="504">
        <v>188549.5392</v>
      </c>
      <c r="AF45" s="503">
        <f t="shared" ref="AF45:AG47" si="52">2080*W45</f>
        <v>0</v>
      </c>
      <c r="AG45" s="504">
        <f t="shared" si="52"/>
        <v>0</v>
      </c>
      <c r="AH45" s="16">
        <v>0</v>
      </c>
      <c r="AI45" s="9">
        <v>0</v>
      </c>
      <c r="AJ45" s="505">
        <f t="shared" ref="AJ45:AK47" si="53">AD45+AF45+AH45</f>
        <v>188549.5392</v>
      </c>
      <c r="AK45" s="506">
        <f t="shared" si="53"/>
        <v>188549.5392</v>
      </c>
      <c r="AL45" s="619">
        <v>8078795.53959902</v>
      </c>
      <c r="AM45" s="701">
        <v>8457411.6260926332</v>
      </c>
      <c r="AN45" s="701">
        <v>8209970.5577610498</v>
      </c>
      <c r="AO45" s="509" t="s">
        <v>437</v>
      </c>
      <c r="AP45" s="702">
        <v>1.8882817904115903</v>
      </c>
      <c r="AQ45" s="476">
        <v>1.9279999999999999</v>
      </c>
      <c r="AR45" s="495">
        <v>1.7929999999999999</v>
      </c>
      <c r="AS45" s="373">
        <v>5</v>
      </c>
      <c r="AT45" s="475">
        <v>0</v>
      </c>
      <c r="AU45" s="475">
        <v>0</v>
      </c>
      <c r="AV45" s="698">
        <f t="shared" si="7"/>
        <v>1.6666666666666667</v>
      </c>
      <c r="AW45" s="703">
        <v>69.783330000000007</v>
      </c>
      <c r="AX45" s="479">
        <v>3.8866670000000001</v>
      </c>
      <c r="AY45" s="476">
        <v>1.0683332999999999</v>
      </c>
      <c r="AZ45" s="704">
        <v>6.83333E-2</v>
      </c>
      <c r="BA45" s="705" t="s">
        <v>484</v>
      </c>
      <c r="BB45" s="40" t="s">
        <v>358</v>
      </c>
      <c r="BC45" s="23" t="s">
        <v>358</v>
      </c>
      <c r="BD45" s="23" t="s">
        <v>358</v>
      </c>
      <c r="BE45" s="219" t="s">
        <v>358</v>
      </c>
      <c r="BF45" s="222" t="s">
        <v>358</v>
      </c>
      <c r="BG45" s="40" t="s">
        <v>358</v>
      </c>
      <c r="BH45" s="23" t="s">
        <v>358</v>
      </c>
      <c r="BI45" s="23" t="s">
        <v>358</v>
      </c>
      <c r="BJ45" s="293" t="s">
        <v>358</v>
      </c>
    </row>
    <row r="46" spans="1:62" ht="30" customHeight="1" x14ac:dyDescent="0.3">
      <c r="A46" s="341" t="str">
        <f t="shared" si="0"/>
        <v>Unitil - FG&amp;E</v>
      </c>
      <c r="B46" s="63" t="s">
        <v>358</v>
      </c>
      <c r="C46" s="63" t="s">
        <v>358</v>
      </c>
      <c r="D46" s="55" t="s">
        <v>397</v>
      </c>
      <c r="E46" s="55" t="s">
        <v>393</v>
      </c>
      <c r="F46" s="55" t="s">
        <v>400</v>
      </c>
      <c r="G46" s="55" t="s">
        <v>399</v>
      </c>
      <c r="H46" s="114" t="s">
        <v>435</v>
      </c>
      <c r="I46" s="114" t="s">
        <v>436</v>
      </c>
      <c r="J46" s="494">
        <v>11.473104549336242</v>
      </c>
      <c r="K46" s="494">
        <v>22.604423873295453</v>
      </c>
      <c r="L46" s="696">
        <v>1219</v>
      </c>
      <c r="M46" s="697">
        <v>124</v>
      </c>
      <c r="N46" s="498">
        <f t="shared" si="48"/>
        <v>124</v>
      </c>
      <c r="O46" s="16">
        <v>0</v>
      </c>
      <c r="P46" s="498">
        <f t="shared" si="48"/>
        <v>0</v>
      </c>
      <c r="Q46" s="16">
        <v>0</v>
      </c>
      <c r="R46" s="498">
        <f t="shared" si="49"/>
        <v>0</v>
      </c>
      <c r="S46" s="16">
        <f t="shared" si="3"/>
        <v>124</v>
      </c>
      <c r="T46" s="498">
        <f t="shared" si="50"/>
        <v>124</v>
      </c>
      <c r="U46" s="499">
        <v>1335.4</v>
      </c>
      <c r="V46" s="698">
        <v>1156.57</v>
      </c>
      <c r="W46" s="465">
        <v>0</v>
      </c>
      <c r="X46" s="686">
        <v>0</v>
      </c>
      <c r="Y46" s="16">
        <v>0</v>
      </c>
      <c r="Z46" s="9">
        <v>0</v>
      </c>
      <c r="AA46" s="500">
        <f t="shared" si="51"/>
        <v>1335.4</v>
      </c>
      <c r="AB46" s="699">
        <f t="shared" si="51"/>
        <v>1156.57</v>
      </c>
      <c r="AC46" s="700">
        <v>0.33601685066821613</v>
      </c>
      <c r="AD46" s="503">
        <v>1884468.8951999999</v>
      </c>
      <c r="AE46" s="504">
        <v>1884468.8951999999</v>
      </c>
      <c r="AF46" s="503">
        <f t="shared" si="52"/>
        <v>0</v>
      </c>
      <c r="AG46" s="504">
        <f t="shared" si="52"/>
        <v>0</v>
      </c>
      <c r="AH46" s="16">
        <v>0</v>
      </c>
      <c r="AI46" s="9">
        <v>0</v>
      </c>
      <c r="AJ46" s="505">
        <f t="shared" si="53"/>
        <v>1884468.8951999999</v>
      </c>
      <c r="AK46" s="506">
        <f t="shared" si="53"/>
        <v>1884468.8951999999</v>
      </c>
      <c r="AL46" s="619">
        <v>15271309.711984649</v>
      </c>
      <c r="AM46" s="701">
        <v>17160474.212279242</v>
      </c>
      <c r="AN46" s="701">
        <v>15760579.286008663</v>
      </c>
      <c r="AO46" s="509" t="s">
        <v>437</v>
      </c>
      <c r="AP46" s="702">
        <v>3.5694103042379428</v>
      </c>
      <c r="AQ46" s="476">
        <v>3.9119999999999999</v>
      </c>
      <c r="AR46" s="495">
        <v>3.4420000000000002</v>
      </c>
      <c r="AS46" s="373">
        <v>2</v>
      </c>
      <c r="AT46" s="475">
        <v>2</v>
      </c>
      <c r="AU46" s="475">
        <v>1</v>
      </c>
      <c r="AV46" s="698">
        <f t="shared" si="7"/>
        <v>1.6666666666666667</v>
      </c>
      <c r="AW46" s="703">
        <v>237.51329999999999</v>
      </c>
      <c r="AX46" s="479">
        <v>82.093329999999995</v>
      </c>
      <c r="AY46" s="476">
        <v>2.9073332999999999</v>
      </c>
      <c r="AZ46" s="704">
        <v>1.5146667</v>
      </c>
      <c r="BA46" s="727" t="s">
        <v>473</v>
      </c>
      <c r="BB46" s="40" t="s">
        <v>358</v>
      </c>
      <c r="BC46" s="23" t="s">
        <v>358</v>
      </c>
      <c r="BD46" s="23" t="s">
        <v>358</v>
      </c>
      <c r="BE46" s="219" t="s">
        <v>358</v>
      </c>
      <c r="BF46" s="222" t="s">
        <v>358</v>
      </c>
      <c r="BG46" s="40" t="s">
        <v>358</v>
      </c>
      <c r="BH46" s="23" t="s">
        <v>358</v>
      </c>
      <c r="BI46" s="23" t="s">
        <v>358</v>
      </c>
      <c r="BJ46" s="293" t="s">
        <v>358</v>
      </c>
    </row>
    <row r="47" spans="1:62" ht="30" customHeight="1" x14ac:dyDescent="0.3">
      <c r="A47" s="341" t="str">
        <f t="shared" si="0"/>
        <v>Unitil - FG&amp;E</v>
      </c>
      <c r="B47" s="63" t="s">
        <v>358</v>
      </c>
      <c r="C47" s="63" t="s">
        <v>358</v>
      </c>
      <c r="D47" s="55" t="s">
        <v>397</v>
      </c>
      <c r="E47" s="55" t="s">
        <v>393</v>
      </c>
      <c r="F47" s="55" t="s">
        <v>401</v>
      </c>
      <c r="G47" s="55" t="s">
        <v>393</v>
      </c>
      <c r="H47" s="114" t="s">
        <v>435</v>
      </c>
      <c r="I47" s="114" t="s">
        <v>436</v>
      </c>
      <c r="J47" s="494">
        <v>12.692121907703218</v>
      </c>
      <c r="K47" s="494">
        <v>18.771145720757573</v>
      </c>
      <c r="L47" s="696">
        <v>1211</v>
      </c>
      <c r="M47" s="697">
        <v>88</v>
      </c>
      <c r="N47" s="498">
        <f t="shared" si="48"/>
        <v>88</v>
      </c>
      <c r="O47" s="16">
        <v>0</v>
      </c>
      <c r="P47" s="498">
        <f t="shared" si="48"/>
        <v>0</v>
      </c>
      <c r="Q47" s="16">
        <v>0</v>
      </c>
      <c r="R47" s="498">
        <f t="shared" si="49"/>
        <v>0</v>
      </c>
      <c r="S47" s="16">
        <f t="shared" si="3"/>
        <v>88</v>
      </c>
      <c r="T47" s="498">
        <f t="shared" si="50"/>
        <v>88</v>
      </c>
      <c r="U47" s="499">
        <v>1882.5</v>
      </c>
      <c r="V47" s="698">
        <v>1464.605</v>
      </c>
      <c r="W47" s="465">
        <v>0</v>
      </c>
      <c r="X47" s="686">
        <v>0</v>
      </c>
      <c r="Y47" s="16">
        <v>0</v>
      </c>
      <c r="Z47" s="9">
        <v>0</v>
      </c>
      <c r="AA47" s="500">
        <f t="shared" si="51"/>
        <v>1882.5</v>
      </c>
      <c r="AB47" s="699">
        <f t="shared" si="51"/>
        <v>1464.605</v>
      </c>
      <c r="AC47" s="700">
        <v>0.61076105087572974</v>
      </c>
      <c r="AD47" s="503">
        <v>2386368.8028000002</v>
      </c>
      <c r="AE47" s="504">
        <v>2386368.8028000002</v>
      </c>
      <c r="AF47" s="503">
        <f t="shared" si="52"/>
        <v>0</v>
      </c>
      <c r="AG47" s="504">
        <f t="shared" si="52"/>
        <v>0</v>
      </c>
      <c r="AH47" s="16">
        <v>0</v>
      </c>
      <c r="AI47" s="9">
        <v>0</v>
      </c>
      <c r="AJ47" s="505">
        <f t="shared" si="53"/>
        <v>2386368.8028000002</v>
      </c>
      <c r="AK47" s="506">
        <f t="shared" si="53"/>
        <v>2386368.8028000002</v>
      </c>
      <c r="AL47" s="619">
        <v>14214589.620307138</v>
      </c>
      <c r="AM47" s="701">
        <v>12282548.004698845</v>
      </c>
      <c r="AN47" s="701">
        <v>10980206.022036251</v>
      </c>
      <c r="AO47" s="509" t="s">
        <v>437</v>
      </c>
      <c r="AP47" s="702">
        <v>3.3224198590786207</v>
      </c>
      <c r="AQ47" s="476">
        <v>2.8</v>
      </c>
      <c r="AR47" s="495">
        <v>2.3980000000000001</v>
      </c>
      <c r="AS47" s="373">
        <v>1</v>
      </c>
      <c r="AT47" s="475">
        <v>1</v>
      </c>
      <c r="AU47" s="475">
        <v>2</v>
      </c>
      <c r="AV47" s="698">
        <f t="shared" si="7"/>
        <v>1.3333333333333333</v>
      </c>
      <c r="AW47" s="703">
        <v>215.18</v>
      </c>
      <c r="AX47" s="479">
        <v>40.28</v>
      </c>
      <c r="AY47" s="476">
        <v>2.0716667000000002</v>
      </c>
      <c r="AZ47" s="704">
        <v>0.65666670000000005</v>
      </c>
      <c r="BA47" s="727" t="s">
        <v>486</v>
      </c>
      <c r="BB47" s="40" t="s">
        <v>358</v>
      </c>
      <c r="BC47" s="23" t="s">
        <v>358</v>
      </c>
      <c r="BD47" s="23" t="s">
        <v>358</v>
      </c>
      <c r="BE47" s="219" t="s">
        <v>358</v>
      </c>
      <c r="BF47" s="222" t="s">
        <v>358</v>
      </c>
      <c r="BG47" s="40" t="s">
        <v>358</v>
      </c>
      <c r="BH47" s="23" t="s">
        <v>358</v>
      </c>
      <c r="BI47" s="23" t="s">
        <v>358</v>
      </c>
      <c r="BJ47" s="293" t="s">
        <v>358</v>
      </c>
    </row>
    <row r="48" spans="1:62" ht="30" customHeight="1" x14ac:dyDescent="0.3">
      <c r="A48" s="341" t="str">
        <f t="shared" si="0"/>
        <v>Unitil - FG&amp;E</v>
      </c>
      <c r="B48" s="63" t="s">
        <v>358</v>
      </c>
      <c r="C48" s="63" t="s">
        <v>358</v>
      </c>
      <c r="D48" s="55" t="s">
        <v>397</v>
      </c>
      <c r="E48" s="55" t="s">
        <v>393</v>
      </c>
      <c r="F48" s="448"/>
      <c r="G48" s="448"/>
      <c r="H48" s="448"/>
      <c r="I48" s="448"/>
      <c r="J48" s="707"/>
      <c r="K48" s="707"/>
      <c r="L48" s="708"/>
      <c r="M48" s="709"/>
      <c r="N48" s="449"/>
      <c r="O48" s="515"/>
      <c r="P48" s="449"/>
      <c r="Q48" s="515"/>
      <c r="R48" s="449"/>
      <c r="S48" s="515"/>
      <c r="T48" s="449"/>
      <c r="U48" s="516"/>
      <c r="V48" s="710"/>
      <c r="W48" s="517"/>
      <c r="X48" s="711"/>
      <c r="Y48" s="515"/>
      <c r="Z48" s="449"/>
      <c r="AA48" s="511"/>
      <c r="AB48" s="712"/>
      <c r="AC48" s="518"/>
      <c r="AD48" s="515"/>
      <c r="AE48" s="449"/>
      <c r="AF48" s="515"/>
      <c r="AG48" s="449"/>
      <c r="AH48" s="515"/>
      <c r="AI48" s="449"/>
      <c r="AJ48" s="515"/>
      <c r="AK48" s="449"/>
      <c r="AL48" s="713"/>
      <c r="AM48" s="714"/>
      <c r="AN48" s="714"/>
      <c r="AO48" s="449"/>
      <c r="AP48" s="715"/>
      <c r="AQ48" s="707"/>
      <c r="AR48" s="716"/>
      <c r="AS48" s="515"/>
      <c r="AT48" s="448"/>
      <c r="AU48" s="448"/>
      <c r="AV48" s="449"/>
      <c r="AW48" s="515"/>
      <c r="AX48" s="448"/>
      <c r="AY48" s="448"/>
      <c r="AZ48" s="449"/>
      <c r="BA48" s="717"/>
      <c r="BB48" s="515"/>
      <c r="BC48" s="448"/>
      <c r="BD48" s="448"/>
      <c r="BE48" s="449"/>
      <c r="BF48" s="717"/>
      <c r="BG48" s="515"/>
      <c r="BH48" s="448"/>
      <c r="BI48" s="448"/>
      <c r="BJ48" s="449"/>
    </row>
    <row r="49" spans="1:62" ht="30" customHeight="1" x14ac:dyDescent="0.3">
      <c r="A49" s="341" t="str">
        <f>$H$1</f>
        <v>Unitil - FG&amp;E</v>
      </c>
      <c r="B49" s="63" t="s">
        <v>358</v>
      </c>
      <c r="C49" s="63" t="s">
        <v>358</v>
      </c>
      <c r="D49" s="55" t="s">
        <v>402</v>
      </c>
      <c r="E49" s="55" t="s">
        <v>360</v>
      </c>
      <c r="F49" s="55" t="s">
        <v>403</v>
      </c>
      <c r="G49" s="55" t="s">
        <v>404</v>
      </c>
      <c r="H49" s="114" t="s">
        <v>435</v>
      </c>
      <c r="I49" s="114" t="s">
        <v>436</v>
      </c>
      <c r="J49" s="494">
        <v>7.6487363662241616</v>
      </c>
      <c r="K49" s="494">
        <v>23.270739144829548</v>
      </c>
      <c r="L49" s="696">
        <v>760</v>
      </c>
      <c r="M49" s="697">
        <v>93</v>
      </c>
      <c r="N49" s="498">
        <f>M49</f>
        <v>93</v>
      </c>
      <c r="O49" s="16">
        <v>0</v>
      </c>
      <c r="P49" s="498">
        <f>O49</f>
        <v>0</v>
      </c>
      <c r="Q49" s="16">
        <v>0</v>
      </c>
      <c r="R49" s="498">
        <f>Q49</f>
        <v>0</v>
      </c>
      <c r="S49" s="16">
        <f t="shared" si="3"/>
        <v>93</v>
      </c>
      <c r="T49" s="498">
        <f>S49</f>
        <v>93</v>
      </c>
      <c r="U49" s="499">
        <v>2435</v>
      </c>
      <c r="V49" s="698">
        <v>521.57500000000005</v>
      </c>
      <c r="W49" s="465">
        <v>0</v>
      </c>
      <c r="X49" s="686">
        <v>0</v>
      </c>
      <c r="Y49" s="16">
        <v>0</v>
      </c>
      <c r="Z49" s="9">
        <v>0</v>
      </c>
      <c r="AA49" s="500">
        <f>U49+W49+Y49</f>
        <v>2435</v>
      </c>
      <c r="AB49" s="699">
        <f>V49+X49+Z49</f>
        <v>521.57500000000005</v>
      </c>
      <c r="AC49" s="700">
        <v>0.20022072936660271</v>
      </c>
      <c r="AD49" s="503">
        <v>849833.44200000004</v>
      </c>
      <c r="AE49" s="504">
        <v>849833.44200000004</v>
      </c>
      <c r="AF49" s="503">
        <f>2080*W49</f>
        <v>0</v>
      </c>
      <c r="AG49" s="504">
        <f>2080*X49</f>
        <v>0</v>
      </c>
      <c r="AH49" s="16">
        <v>0</v>
      </c>
      <c r="AI49" s="9">
        <v>0</v>
      </c>
      <c r="AJ49" s="505">
        <f>AD49+AF49+AH49</f>
        <v>849833.44200000004</v>
      </c>
      <c r="AK49" s="506">
        <f>AE49+AG49+AI49</f>
        <v>849833.44200000004</v>
      </c>
      <c r="AL49" s="619">
        <v>12919255.314379867</v>
      </c>
      <c r="AM49" s="701">
        <v>11220984.927149873</v>
      </c>
      <c r="AN49" s="701">
        <v>11928038.651961816</v>
      </c>
      <c r="AO49" s="509" t="s">
        <v>437</v>
      </c>
      <c r="AP49" s="702">
        <v>3.0196573779155806</v>
      </c>
      <c r="AQ49" s="476">
        <v>2.5579999999999998</v>
      </c>
      <c r="AR49" s="495">
        <v>2.605</v>
      </c>
      <c r="AS49" s="373">
        <v>1</v>
      </c>
      <c r="AT49" s="475">
        <v>4</v>
      </c>
      <c r="AU49" s="475">
        <v>0</v>
      </c>
      <c r="AV49" s="698">
        <f t="shared" si="7"/>
        <v>1.6666666666666667</v>
      </c>
      <c r="AW49" s="703">
        <v>189.72329999999999</v>
      </c>
      <c r="AX49" s="479">
        <v>41.366669999999999</v>
      </c>
      <c r="AY49" s="476">
        <v>1.538</v>
      </c>
      <c r="AZ49" s="704">
        <v>0.65766670000000005</v>
      </c>
      <c r="BA49" s="727" t="s">
        <v>487</v>
      </c>
      <c r="BB49" s="40" t="s">
        <v>358</v>
      </c>
      <c r="BC49" s="23" t="s">
        <v>358</v>
      </c>
      <c r="BD49" s="23" t="s">
        <v>358</v>
      </c>
      <c r="BE49" s="219" t="s">
        <v>358</v>
      </c>
      <c r="BF49" s="222" t="s">
        <v>358</v>
      </c>
      <c r="BG49" s="40" t="s">
        <v>358</v>
      </c>
      <c r="BH49" s="23" t="s">
        <v>358</v>
      </c>
      <c r="BI49" s="23" t="s">
        <v>358</v>
      </c>
      <c r="BJ49" s="293" t="s">
        <v>358</v>
      </c>
    </row>
    <row r="50" spans="1:62" ht="30" customHeight="1" x14ac:dyDescent="0.3">
      <c r="A50" s="341" t="str">
        <f t="shared" ref="A50:A66" si="54">$H$1</f>
        <v>Unitil - FG&amp;E</v>
      </c>
      <c r="B50" s="63" t="s">
        <v>358</v>
      </c>
      <c r="C50" s="63" t="s">
        <v>358</v>
      </c>
      <c r="D50" s="55" t="s">
        <v>402</v>
      </c>
      <c r="E50" s="55" t="s">
        <v>360</v>
      </c>
      <c r="F50" s="448"/>
      <c r="G50" s="448"/>
      <c r="H50" s="448"/>
      <c r="I50" s="448"/>
      <c r="J50" s="707"/>
      <c r="K50" s="707"/>
      <c r="L50" s="708"/>
      <c r="M50" s="709"/>
      <c r="N50" s="449"/>
      <c r="O50" s="515"/>
      <c r="P50" s="449"/>
      <c r="Q50" s="515"/>
      <c r="R50" s="449"/>
      <c r="S50" s="515"/>
      <c r="T50" s="449"/>
      <c r="U50" s="516"/>
      <c r="V50" s="710"/>
      <c r="W50" s="517"/>
      <c r="X50" s="711"/>
      <c r="Y50" s="515"/>
      <c r="Z50" s="449"/>
      <c r="AA50" s="511"/>
      <c r="AB50" s="712"/>
      <c r="AC50" s="518"/>
      <c r="AD50" s="515"/>
      <c r="AE50" s="449"/>
      <c r="AF50" s="515"/>
      <c r="AG50" s="449"/>
      <c r="AH50" s="515"/>
      <c r="AI50" s="449"/>
      <c r="AJ50" s="515"/>
      <c r="AK50" s="449"/>
      <c r="AL50" s="713"/>
      <c r="AM50" s="714"/>
      <c r="AN50" s="714"/>
      <c r="AO50" s="449"/>
      <c r="AP50" s="715"/>
      <c r="AQ50" s="707"/>
      <c r="AR50" s="716"/>
      <c r="AS50" s="515"/>
      <c r="AT50" s="448"/>
      <c r="AU50" s="448"/>
      <c r="AV50" s="449"/>
      <c r="AW50" s="515"/>
      <c r="AX50" s="448"/>
      <c r="AY50" s="448"/>
      <c r="AZ50" s="449"/>
      <c r="BA50" s="717"/>
      <c r="BB50" s="515"/>
      <c r="BC50" s="448"/>
      <c r="BD50" s="448"/>
      <c r="BE50" s="449"/>
      <c r="BF50" s="717"/>
      <c r="BG50" s="515"/>
      <c r="BH50" s="448"/>
      <c r="BI50" s="448"/>
      <c r="BJ50" s="449"/>
    </row>
    <row r="51" spans="1:62" ht="30" customHeight="1" x14ac:dyDescent="0.3">
      <c r="A51" s="341" t="str">
        <f t="shared" si="54"/>
        <v>Unitil - FG&amp;E</v>
      </c>
      <c r="B51" s="63" t="s">
        <v>358</v>
      </c>
      <c r="C51" s="63" t="s">
        <v>358</v>
      </c>
      <c r="D51" s="55" t="s">
        <v>405</v>
      </c>
      <c r="E51" s="55" t="s">
        <v>370</v>
      </c>
      <c r="F51" s="55" t="s">
        <v>406</v>
      </c>
      <c r="G51" s="55" t="s">
        <v>374</v>
      </c>
      <c r="H51" s="114" t="s">
        <v>435</v>
      </c>
      <c r="I51" s="114" t="s">
        <v>436</v>
      </c>
      <c r="J51" s="494">
        <v>12.692121907703218</v>
      </c>
      <c r="K51" s="494">
        <v>51.220298387973479</v>
      </c>
      <c r="L51" s="696">
        <v>1957</v>
      </c>
      <c r="M51" s="697">
        <v>135</v>
      </c>
      <c r="N51" s="498">
        <f t="shared" ref="N51:P52" si="55">M51</f>
        <v>135</v>
      </c>
      <c r="O51" s="16">
        <v>0</v>
      </c>
      <c r="P51" s="498">
        <f t="shared" si="55"/>
        <v>0</v>
      </c>
      <c r="Q51" s="16">
        <v>0</v>
      </c>
      <c r="R51" s="498">
        <f t="shared" ref="R51:R52" si="56">Q51</f>
        <v>0</v>
      </c>
      <c r="S51" s="16">
        <f t="shared" si="3"/>
        <v>135</v>
      </c>
      <c r="T51" s="498">
        <f t="shared" ref="T51:T52" si="57">S51</f>
        <v>135</v>
      </c>
      <c r="U51" s="499">
        <v>965.9</v>
      </c>
      <c r="V51" s="698">
        <v>697.80499999999995</v>
      </c>
      <c r="W51" s="465">
        <v>0</v>
      </c>
      <c r="X51" s="686">
        <v>0</v>
      </c>
      <c r="Y51" s="16">
        <v>0</v>
      </c>
      <c r="Z51" s="9">
        <v>0</v>
      </c>
      <c r="AA51" s="500">
        <f>U51+W51+Y51</f>
        <v>965.9</v>
      </c>
      <c r="AB51" s="699">
        <f>V51+X51+Z51</f>
        <v>697.80499999999995</v>
      </c>
      <c r="AC51" s="700">
        <v>0.17174624661580112</v>
      </c>
      <c r="AD51" s="503">
        <v>1136975.5548</v>
      </c>
      <c r="AE51" s="504">
        <v>1136975.5548</v>
      </c>
      <c r="AF51" s="503">
        <f t="shared" ref="AF51:AG52" si="58">2080*W51</f>
        <v>0</v>
      </c>
      <c r="AG51" s="504">
        <f t="shared" si="58"/>
        <v>0</v>
      </c>
      <c r="AH51" s="16">
        <v>0</v>
      </c>
      <c r="AI51" s="9">
        <v>0</v>
      </c>
      <c r="AJ51" s="505">
        <f t="shared" ref="AJ51:AK52" si="59">AD51+AF51+AH51</f>
        <v>1136975.5548</v>
      </c>
      <c r="AK51" s="506">
        <f t="shared" si="59"/>
        <v>1136975.5548</v>
      </c>
      <c r="AL51" s="619">
        <v>19123224.884873629</v>
      </c>
      <c r="AM51" s="701">
        <v>19538024.576045945</v>
      </c>
      <c r="AN51" s="701">
        <v>18604077.175785355</v>
      </c>
      <c r="AO51" s="509" t="s">
        <v>437</v>
      </c>
      <c r="AP51" s="702">
        <v>4.4697303140122449</v>
      </c>
      <c r="AQ51" s="476">
        <v>4.4539999999999997</v>
      </c>
      <c r="AR51" s="495">
        <v>4.0629999999999997</v>
      </c>
      <c r="AS51" s="373">
        <v>2</v>
      </c>
      <c r="AT51" s="475">
        <v>1</v>
      </c>
      <c r="AU51" s="475">
        <v>6</v>
      </c>
      <c r="AV51" s="698">
        <f t="shared" si="7"/>
        <v>3</v>
      </c>
      <c r="AW51" s="703">
        <v>229.23670000000001</v>
      </c>
      <c r="AX51" s="479">
        <v>68.933329999999998</v>
      </c>
      <c r="AY51" s="476">
        <v>2.2406666999999998</v>
      </c>
      <c r="AZ51" s="704">
        <v>0.86133329999999997</v>
      </c>
      <c r="BA51" s="727" t="s">
        <v>486</v>
      </c>
      <c r="BB51" s="40" t="s">
        <v>358</v>
      </c>
      <c r="BC51" s="23" t="s">
        <v>358</v>
      </c>
      <c r="BD51" s="23" t="s">
        <v>358</v>
      </c>
      <c r="BE51" s="219" t="s">
        <v>358</v>
      </c>
      <c r="BF51" s="222" t="s">
        <v>358</v>
      </c>
      <c r="BG51" s="40" t="s">
        <v>358</v>
      </c>
      <c r="BH51" s="23" t="s">
        <v>358</v>
      </c>
      <c r="BI51" s="23" t="s">
        <v>358</v>
      </c>
      <c r="BJ51" s="293" t="s">
        <v>358</v>
      </c>
    </row>
    <row r="52" spans="1:62" ht="30" customHeight="1" x14ac:dyDescent="0.3">
      <c r="A52" s="341" t="str">
        <f t="shared" si="54"/>
        <v>Unitil - FG&amp;E</v>
      </c>
      <c r="B52" s="63" t="s">
        <v>358</v>
      </c>
      <c r="C52" s="63" t="s">
        <v>358</v>
      </c>
      <c r="D52" s="55" t="s">
        <v>405</v>
      </c>
      <c r="E52" s="55" t="s">
        <v>370</v>
      </c>
      <c r="F52" s="55" t="s">
        <v>407</v>
      </c>
      <c r="G52" s="55" t="s">
        <v>408</v>
      </c>
      <c r="H52" s="114" t="s">
        <v>435</v>
      </c>
      <c r="I52" s="114" t="s">
        <v>436</v>
      </c>
      <c r="J52" s="494">
        <v>8.2609999999999992</v>
      </c>
      <c r="K52" s="494">
        <v>61.902301144772728</v>
      </c>
      <c r="L52" s="696">
        <v>1291</v>
      </c>
      <c r="M52" s="697">
        <v>167</v>
      </c>
      <c r="N52" s="498">
        <f t="shared" si="55"/>
        <v>167</v>
      </c>
      <c r="O52" s="16">
        <v>0</v>
      </c>
      <c r="P52" s="498">
        <f t="shared" si="55"/>
        <v>0</v>
      </c>
      <c r="Q52" s="16">
        <v>0</v>
      </c>
      <c r="R52" s="498">
        <f t="shared" si="56"/>
        <v>0</v>
      </c>
      <c r="S52" s="16">
        <f t="shared" si="3"/>
        <v>167</v>
      </c>
      <c r="T52" s="498">
        <f t="shared" si="57"/>
        <v>167</v>
      </c>
      <c r="U52" s="499">
        <v>3193.8</v>
      </c>
      <c r="V52" s="698">
        <v>2854.6350000000002</v>
      </c>
      <c r="W52" s="465">
        <v>0</v>
      </c>
      <c r="X52" s="686">
        <v>0</v>
      </c>
      <c r="Y52" s="16">
        <v>0</v>
      </c>
      <c r="Z52" s="9">
        <v>0</v>
      </c>
      <c r="AA52" s="500">
        <f>U52+W52+Y52</f>
        <v>3193.8</v>
      </c>
      <c r="AB52" s="699">
        <f>V52+X52+Z52</f>
        <v>2854.6350000000002</v>
      </c>
      <c r="AC52" s="700">
        <v>1.1944079497907951</v>
      </c>
      <c r="AD52" s="503">
        <v>4651228.0836000005</v>
      </c>
      <c r="AE52" s="504">
        <v>4651228.0836000005</v>
      </c>
      <c r="AF52" s="503">
        <f t="shared" si="58"/>
        <v>0</v>
      </c>
      <c r="AG52" s="504">
        <f t="shared" si="58"/>
        <v>0</v>
      </c>
      <c r="AH52" s="16">
        <v>0</v>
      </c>
      <c r="AI52" s="9">
        <v>0</v>
      </c>
      <c r="AJ52" s="505">
        <f t="shared" si="59"/>
        <v>4651228.0836000005</v>
      </c>
      <c r="AK52" s="506">
        <f t="shared" si="59"/>
        <v>4651228.0836000005</v>
      </c>
      <c r="AL52" s="619">
        <v>10464937.682096623</v>
      </c>
      <c r="AM52" s="701">
        <v>11080612.949953314</v>
      </c>
      <c r="AN52" s="701">
        <v>10943574.809285503</v>
      </c>
      <c r="AO52" s="509" t="s">
        <v>437</v>
      </c>
      <c r="AP52" s="702">
        <v>2.446002150448769</v>
      </c>
      <c r="AQ52" s="476">
        <v>2.5259999999999998</v>
      </c>
      <c r="AR52" s="495">
        <v>2.39</v>
      </c>
      <c r="AS52" s="373">
        <v>4</v>
      </c>
      <c r="AT52" s="475">
        <v>4</v>
      </c>
      <c r="AU52" s="475">
        <v>2</v>
      </c>
      <c r="AV52" s="698">
        <f t="shared" si="7"/>
        <v>3.3333333333333335</v>
      </c>
      <c r="AW52" s="703">
        <v>414.60669999999999</v>
      </c>
      <c r="AX52" s="479">
        <v>99.37</v>
      </c>
      <c r="AY52" s="476">
        <v>2.9220000000000002</v>
      </c>
      <c r="AZ52" s="704">
        <v>1.3366667000000001</v>
      </c>
      <c r="BA52" s="727" t="s">
        <v>486</v>
      </c>
      <c r="BB52" s="40" t="s">
        <v>358</v>
      </c>
      <c r="BC52" s="23" t="s">
        <v>358</v>
      </c>
      <c r="BD52" s="23" t="s">
        <v>358</v>
      </c>
      <c r="BE52" s="219" t="s">
        <v>358</v>
      </c>
      <c r="BF52" s="222" t="s">
        <v>358</v>
      </c>
      <c r="BG52" s="40" t="s">
        <v>358</v>
      </c>
      <c r="BH52" s="23" t="s">
        <v>358</v>
      </c>
      <c r="BI52" s="23" t="s">
        <v>358</v>
      </c>
      <c r="BJ52" s="293" t="s">
        <v>358</v>
      </c>
    </row>
    <row r="53" spans="1:62" ht="30" customHeight="1" x14ac:dyDescent="0.3">
      <c r="A53" s="341" t="str">
        <f t="shared" si="54"/>
        <v>Unitil - FG&amp;E</v>
      </c>
      <c r="B53" s="63" t="s">
        <v>358</v>
      </c>
      <c r="C53" s="63" t="s">
        <v>358</v>
      </c>
      <c r="D53" s="55" t="s">
        <v>405</v>
      </c>
      <c r="E53" s="55" t="s">
        <v>370</v>
      </c>
      <c r="F53" s="448"/>
      <c r="G53" s="448"/>
      <c r="H53" s="448"/>
      <c r="I53" s="448"/>
      <c r="J53" s="707"/>
      <c r="K53" s="707"/>
      <c r="L53" s="708"/>
      <c r="M53" s="709"/>
      <c r="N53" s="449"/>
      <c r="O53" s="515"/>
      <c r="P53" s="449"/>
      <c r="Q53" s="515"/>
      <c r="R53" s="449"/>
      <c r="S53" s="515"/>
      <c r="T53" s="449"/>
      <c r="U53" s="516"/>
      <c r="V53" s="710"/>
      <c r="W53" s="517"/>
      <c r="X53" s="711"/>
      <c r="Y53" s="515"/>
      <c r="Z53" s="449"/>
      <c r="AA53" s="511"/>
      <c r="AB53" s="712"/>
      <c r="AC53" s="518"/>
      <c r="AD53" s="515"/>
      <c r="AE53" s="449"/>
      <c r="AF53" s="515"/>
      <c r="AG53" s="449"/>
      <c r="AH53" s="515"/>
      <c r="AI53" s="449"/>
      <c r="AJ53" s="515"/>
      <c r="AK53" s="449"/>
      <c r="AL53" s="713"/>
      <c r="AM53" s="714"/>
      <c r="AN53" s="714"/>
      <c r="AO53" s="449"/>
      <c r="AP53" s="715"/>
      <c r="AQ53" s="707"/>
      <c r="AR53" s="716"/>
      <c r="AS53" s="515"/>
      <c r="AT53" s="448"/>
      <c r="AU53" s="448"/>
      <c r="AV53" s="449"/>
      <c r="AW53" s="515"/>
      <c r="AX53" s="448"/>
      <c r="AY53" s="448"/>
      <c r="AZ53" s="449"/>
      <c r="BA53" s="717"/>
      <c r="BB53" s="515"/>
      <c r="BC53" s="448"/>
      <c r="BD53" s="448"/>
      <c r="BE53" s="449"/>
      <c r="BF53" s="717"/>
      <c r="BG53" s="515"/>
      <c r="BH53" s="448"/>
      <c r="BI53" s="448"/>
      <c r="BJ53" s="449"/>
    </row>
    <row r="54" spans="1:62" ht="30" customHeight="1" x14ac:dyDescent="0.3">
      <c r="A54" s="341" t="str">
        <f t="shared" si="54"/>
        <v>Unitil - FG&amp;E</v>
      </c>
      <c r="B54" s="63" t="s">
        <v>358</v>
      </c>
      <c r="C54" s="63" t="s">
        <v>358</v>
      </c>
      <c r="D54" s="55" t="s">
        <v>409</v>
      </c>
      <c r="E54" s="55" t="s">
        <v>360</v>
      </c>
      <c r="F54" s="55" t="s">
        <v>410</v>
      </c>
      <c r="G54" s="55" t="s">
        <v>360</v>
      </c>
      <c r="H54" s="114" t="s">
        <v>435</v>
      </c>
      <c r="I54" s="114" t="s">
        <v>436</v>
      </c>
      <c r="J54" s="494">
        <v>7.6726386673686129</v>
      </c>
      <c r="K54" s="494">
        <v>0.60675217687310601</v>
      </c>
      <c r="L54" s="696">
        <v>4</v>
      </c>
      <c r="M54" s="20">
        <v>0</v>
      </c>
      <c r="N54" s="9">
        <f t="shared" ref="N54:P59" si="60">M54</f>
        <v>0</v>
      </c>
      <c r="O54" s="16">
        <v>1</v>
      </c>
      <c r="P54" s="9">
        <f t="shared" si="60"/>
        <v>1</v>
      </c>
      <c r="Q54" s="16">
        <v>0</v>
      </c>
      <c r="R54" s="9">
        <f t="shared" ref="R54:R59" si="61">Q54</f>
        <v>0</v>
      </c>
      <c r="S54" s="16">
        <f t="shared" si="3"/>
        <v>1</v>
      </c>
      <c r="T54" s="9">
        <f t="shared" ref="T54:T59" si="62">S54</f>
        <v>1</v>
      </c>
      <c r="U54" s="510"/>
      <c r="V54" s="706"/>
      <c r="W54" s="465">
        <v>1800</v>
      </c>
      <c r="X54" s="686">
        <v>1800</v>
      </c>
      <c r="Y54" s="16">
        <v>0</v>
      </c>
      <c r="Z54" s="9">
        <v>0</v>
      </c>
      <c r="AA54" s="500">
        <f t="shared" ref="AA54:AB59" si="63">U54+W54+Y54</f>
        <v>1800</v>
      </c>
      <c r="AB54" s="699">
        <f t="shared" si="63"/>
        <v>1800</v>
      </c>
      <c r="AC54" s="700">
        <v>0.81818181818181823</v>
      </c>
      <c r="AD54" s="503">
        <v>0</v>
      </c>
      <c r="AE54" s="504">
        <v>0</v>
      </c>
      <c r="AF54" s="503">
        <v>15768000</v>
      </c>
      <c r="AG54" s="504">
        <v>15768000</v>
      </c>
      <c r="AH54" s="16">
        <v>0</v>
      </c>
      <c r="AI54" s="9">
        <v>0</v>
      </c>
      <c r="AJ54" s="505">
        <f t="shared" ref="AJ54:AK58" si="64">AD54+AF54+AH54</f>
        <v>15768000</v>
      </c>
      <c r="AK54" s="506">
        <f t="shared" si="64"/>
        <v>15768000</v>
      </c>
      <c r="AL54" s="619">
        <v>7431128.3866353864</v>
      </c>
      <c r="AM54" s="701">
        <v>9650573.4322633781</v>
      </c>
      <c r="AN54" s="701">
        <v>10073583.506455276</v>
      </c>
      <c r="AO54" s="509" t="s">
        <v>437</v>
      </c>
      <c r="AP54" s="702">
        <v>1.7369005498300703</v>
      </c>
      <c r="AQ54" s="476">
        <v>2.2000000000000002</v>
      </c>
      <c r="AR54" s="495">
        <v>2.2000000000000002</v>
      </c>
      <c r="AS54" s="373">
        <v>0</v>
      </c>
      <c r="AT54" s="475">
        <v>0</v>
      </c>
      <c r="AU54" s="475">
        <v>0</v>
      </c>
      <c r="AV54" s="698">
        <f t="shared" si="7"/>
        <v>0</v>
      </c>
      <c r="AW54" s="703">
        <v>115.58329999999999</v>
      </c>
      <c r="AX54" s="479">
        <v>66.25</v>
      </c>
      <c r="AY54" s="476">
        <v>1.0833333000000001</v>
      </c>
      <c r="AZ54" s="704">
        <v>0.75</v>
      </c>
      <c r="BA54" s="705" t="s">
        <v>488</v>
      </c>
      <c r="BB54" s="40" t="s">
        <v>358</v>
      </c>
      <c r="BC54" s="23" t="s">
        <v>358</v>
      </c>
      <c r="BD54" s="23" t="s">
        <v>358</v>
      </c>
      <c r="BE54" s="219" t="s">
        <v>358</v>
      </c>
      <c r="BF54" s="222" t="s">
        <v>358</v>
      </c>
      <c r="BG54" s="40" t="s">
        <v>358</v>
      </c>
      <c r="BH54" s="23" t="s">
        <v>358</v>
      </c>
      <c r="BI54" s="23" t="s">
        <v>358</v>
      </c>
      <c r="BJ54" s="293" t="s">
        <v>358</v>
      </c>
    </row>
    <row r="55" spans="1:62" ht="30" customHeight="1" x14ac:dyDescent="0.3">
      <c r="A55" s="341" t="str">
        <f t="shared" si="54"/>
        <v>Unitil - FG&amp;E</v>
      </c>
      <c r="B55" s="63" t="s">
        <v>358</v>
      </c>
      <c r="C55" s="63" t="s">
        <v>358</v>
      </c>
      <c r="D55" s="55" t="s">
        <v>409</v>
      </c>
      <c r="E55" s="55" t="s">
        <v>360</v>
      </c>
      <c r="F55" s="55" t="s">
        <v>411</v>
      </c>
      <c r="G55" s="55" t="s">
        <v>360</v>
      </c>
      <c r="H55" s="114" t="s">
        <v>435</v>
      </c>
      <c r="I55" s="114" t="s">
        <v>436</v>
      </c>
      <c r="J55" s="494">
        <v>9.5609204577802025</v>
      </c>
      <c r="K55" s="494">
        <v>7.9157422869545453</v>
      </c>
      <c r="L55" s="696">
        <v>423</v>
      </c>
      <c r="M55" s="697">
        <v>4</v>
      </c>
      <c r="N55" s="498">
        <f t="shared" si="60"/>
        <v>4</v>
      </c>
      <c r="O55" s="16">
        <v>0</v>
      </c>
      <c r="P55" s="498">
        <f t="shared" si="60"/>
        <v>0</v>
      </c>
      <c r="Q55" s="16">
        <v>0</v>
      </c>
      <c r="R55" s="498">
        <f t="shared" si="61"/>
        <v>0</v>
      </c>
      <c r="S55" s="16">
        <f t="shared" si="3"/>
        <v>4</v>
      </c>
      <c r="T55" s="498">
        <f t="shared" si="62"/>
        <v>4</v>
      </c>
      <c r="U55" s="499">
        <v>1023.6</v>
      </c>
      <c r="V55" s="698">
        <v>1017</v>
      </c>
      <c r="W55" s="465">
        <v>0</v>
      </c>
      <c r="X55" s="686">
        <v>0</v>
      </c>
      <c r="Y55" s="16">
        <v>0</v>
      </c>
      <c r="Z55" s="9">
        <v>0</v>
      </c>
      <c r="AA55" s="500">
        <f t="shared" si="63"/>
        <v>1023.6</v>
      </c>
      <c r="AB55" s="699">
        <f t="shared" si="63"/>
        <v>1017</v>
      </c>
      <c r="AC55" s="700">
        <v>0.33900000000000002</v>
      </c>
      <c r="AD55" s="503">
        <v>1657059.12</v>
      </c>
      <c r="AE55" s="504">
        <v>1657059.12</v>
      </c>
      <c r="AF55" s="503">
        <v>0</v>
      </c>
      <c r="AG55" s="504">
        <v>0</v>
      </c>
      <c r="AH55" s="16">
        <v>0</v>
      </c>
      <c r="AI55" s="9">
        <v>0</v>
      </c>
      <c r="AJ55" s="505">
        <f t="shared" si="64"/>
        <v>1657059.12</v>
      </c>
      <c r="AK55" s="506">
        <f t="shared" si="64"/>
        <v>1657059.12</v>
      </c>
      <c r="AL55" s="619">
        <v>11385306.79420284</v>
      </c>
      <c r="AM55" s="701">
        <v>13159872.862177333</v>
      </c>
      <c r="AN55" s="701">
        <v>13736704.781529922</v>
      </c>
      <c r="AO55" s="509" t="s">
        <v>437</v>
      </c>
      <c r="AP55" s="702">
        <v>2.6611228607488231</v>
      </c>
      <c r="AQ55" s="476">
        <v>3</v>
      </c>
      <c r="AR55" s="495">
        <v>3</v>
      </c>
      <c r="AS55" s="373">
        <v>1</v>
      </c>
      <c r="AT55" s="475">
        <v>0</v>
      </c>
      <c r="AU55" s="475">
        <v>1</v>
      </c>
      <c r="AV55" s="698">
        <f t="shared" si="7"/>
        <v>0.66666666666666663</v>
      </c>
      <c r="AW55" s="703">
        <v>149.7433</v>
      </c>
      <c r="AX55" s="479">
        <v>99.173330000000007</v>
      </c>
      <c r="AY55" s="476">
        <v>1.8703333</v>
      </c>
      <c r="AZ55" s="704">
        <v>1.5329999999999999</v>
      </c>
      <c r="BA55" s="705" t="s">
        <v>489</v>
      </c>
      <c r="BB55" s="40" t="s">
        <v>358</v>
      </c>
      <c r="BC55" s="23" t="s">
        <v>358</v>
      </c>
      <c r="BD55" s="23" t="s">
        <v>358</v>
      </c>
      <c r="BE55" s="219" t="s">
        <v>358</v>
      </c>
      <c r="BF55" s="222" t="s">
        <v>358</v>
      </c>
      <c r="BG55" s="40" t="s">
        <v>358</v>
      </c>
      <c r="BH55" s="23" t="s">
        <v>358</v>
      </c>
      <c r="BI55" s="23" t="s">
        <v>358</v>
      </c>
      <c r="BJ55" s="293" t="s">
        <v>358</v>
      </c>
    </row>
    <row r="56" spans="1:62" ht="30" customHeight="1" x14ac:dyDescent="0.3">
      <c r="A56" s="341" t="str">
        <f t="shared" si="54"/>
        <v>Unitil - FG&amp;E</v>
      </c>
      <c r="B56" s="63" t="s">
        <v>358</v>
      </c>
      <c r="C56" s="63" t="s">
        <v>358</v>
      </c>
      <c r="D56" s="55" t="s">
        <v>409</v>
      </c>
      <c r="E56" s="55" t="s">
        <v>360</v>
      </c>
      <c r="F56" s="55" t="s">
        <v>412</v>
      </c>
      <c r="G56" s="55" t="s">
        <v>413</v>
      </c>
      <c r="H56" s="114" t="s">
        <v>435</v>
      </c>
      <c r="I56" s="114" t="s">
        <v>436</v>
      </c>
      <c r="J56" s="494">
        <v>12.692121907703218</v>
      </c>
      <c r="K56" s="494">
        <v>18.537034360151516</v>
      </c>
      <c r="L56" s="696">
        <v>1564</v>
      </c>
      <c r="M56" s="697">
        <v>78</v>
      </c>
      <c r="N56" s="498">
        <f t="shared" si="60"/>
        <v>78</v>
      </c>
      <c r="O56" s="16">
        <v>0</v>
      </c>
      <c r="P56" s="498">
        <f t="shared" si="60"/>
        <v>0</v>
      </c>
      <c r="Q56" s="16">
        <v>0</v>
      </c>
      <c r="R56" s="498">
        <f t="shared" si="61"/>
        <v>0</v>
      </c>
      <c r="S56" s="16">
        <f t="shared" si="3"/>
        <v>78</v>
      </c>
      <c r="T56" s="498">
        <f t="shared" si="62"/>
        <v>78</v>
      </c>
      <c r="U56" s="499">
        <v>1422.7</v>
      </c>
      <c r="V56" s="698">
        <v>1321.085</v>
      </c>
      <c r="W56" s="465">
        <v>0</v>
      </c>
      <c r="X56" s="686">
        <v>0</v>
      </c>
      <c r="Y56" s="16">
        <v>0</v>
      </c>
      <c r="Z56" s="9">
        <v>0</v>
      </c>
      <c r="AA56" s="500">
        <f t="shared" si="63"/>
        <v>1422.7</v>
      </c>
      <c r="AB56" s="699">
        <f t="shared" si="63"/>
        <v>1321.085</v>
      </c>
      <c r="AC56" s="700">
        <v>0.17583987754558766</v>
      </c>
      <c r="AD56" s="503">
        <v>2152523.0556000001</v>
      </c>
      <c r="AE56" s="504">
        <v>2152523.0556000001</v>
      </c>
      <c r="AF56" s="503">
        <v>0</v>
      </c>
      <c r="AG56" s="504">
        <v>0</v>
      </c>
      <c r="AH56" s="16">
        <v>0</v>
      </c>
      <c r="AI56" s="9">
        <v>0</v>
      </c>
      <c r="AJ56" s="505">
        <f t="shared" si="64"/>
        <v>2152523.0556000001</v>
      </c>
      <c r="AK56" s="506">
        <f t="shared" si="64"/>
        <v>2152523.0556000001</v>
      </c>
      <c r="AL56" s="619">
        <v>34496797.831536748</v>
      </c>
      <c r="AM56" s="701">
        <v>35018421.686253875</v>
      </c>
      <c r="AN56" s="701">
        <v>34401287.674544767</v>
      </c>
      <c r="AO56" s="509" t="s">
        <v>437</v>
      </c>
      <c r="AP56" s="702">
        <v>8.063042919394638</v>
      </c>
      <c r="AQ56" s="476">
        <v>7.9829999999999997</v>
      </c>
      <c r="AR56" s="495">
        <v>7.5129999999999999</v>
      </c>
      <c r="AS56" s="373">
        <v>3</v>
      </c>
      <c r="AT56" s="475">
        <v>2</v>
      </c>
      <c r="AU56" s="475">
        <v>4</v>
      </c>
      <c r="AV56" s="698">
        <f t="shared" si="7"/>
        <v>3</v>
      </c>
      <c r="AW56" s="703">
        <v>111.1567</v>
      </c>
      <c r="AX56" s="479">
        <v>59.77</v>
      </c>
      <c r="AY56" s="476">
        <v>1.266</v>
      </c>
      <c r="AZ56" s="704">
        <v>0.90566670000000005</v>
      </c>
      <c r="BA56" s="705" t="s">
        <v>490</v>
      </c>
      <c r="BB56" s="40" t="s">
        <v>358</v>
      </c>
      <c r="BC56" s="23" t="s">
        <v>358</v>
      </c>
      <c r="BD56" s="23" t="s">
        <v>358</v>
      </c>
      <c r="BE56" s="219" t="s">
        <v>358</v>
      </c>
      <c r="BF56" s="222" t="s">
        <v>358</v>
      </c>
      <c r="BG56" s="40" t="s">
        <v>358</v>
      </c>
      <c r="BH56" s="23" t="s">
        <v>358</v>
      </c>
      <c r="BI56" s="23" t="s">
        <v>358</v>
      </c>
      <c r="BJ56" s="293" t="s">
        <v>358</v>
      </c>
    </row>
    <row r="57" spans="1:62" ht="30" customHeight="1" x14ac:dyDescent="0.3">
      <c r="A57" s="341" t="str">
        <f t="shared" si="54"/>
        <v>Unitil - FG&amp;E</v>
      </c>
      <c r="B57" s="63" t="s">
        <v>358</v>
      </c>
      <c r="C57" s="63" t="s">
        <v>358</v>
      </c>
      <c r="D57" s="55" t="s">
        <v>409</v>
      </c>
      <c r="E57" s="55" t="s">
        <v>360</v>
      </c>
      <c r="F57" s="55" t="s">
        <v>414</v>
      </c>
      <c r="G57" s="55" t="s">
        <v>360</v>
      </c>
      <c r="H57" s="114" t="s">
        <v>435</v>
      </c>
      <c r="I57" s="114" t="s">
        <v>436</v>
      </c>
      <c r="J57" s="494">
        <v>9.5609204577802025</v>
      </c>
      <c r="K57" s="494">
        <v>12.435135325304925</v>
      </c>
      <c r="L57" s="696">
        <v>1689</v>
      </c>
      <c r="M57" s="697">
        <v>38</v>
      </c>
      <c r="N57" s="498">
        <f t="shared" si="60"/>
        <v>38</v>
      </c>
      <c r="O57" s="16">
        <v>0</v>
      </c>
      <c r="P57" s="498">
        <f t="shared" si="60"/>
        <v>0</v>
      </c>
      <c r="Q57" s="16">
        <v>0</v>
      </c>
      <c r="R57" s="498">
        <f t="shared" si="61"/>
        <v>0</v>
      </c>
      <c r="S57" s="16">
        <f t="shared" si="3"/>
        <v>38</v>
      </c>
      <c r="T57" s="498">
        <f t="shared" si="62"/>
        <v>38</v>
      </c>
      <c r="U57" s="499">
        <v>367.5</v>
      </c>
      <c r="V57" s="698">
        <v>278.8</v>
      </c>
      <c r="W57" s="465">
        <v>0</v>
      </c>
      <c r="X57" s="686">
        <v>0</v>
      </c>
      <c r="Y57" s="16">
        <v>0</v>
      </c>
      <c r="Z57" s="9">
        <v>0</v>
      </c>
      <c r="AA57" s="500">
        <f t="shared" si="63"/>
        <v>367.5</v>
      </c>
      <c r="AB57" s="699">
        <f t="shared" si="63"/>
        <v>278.8</v>
      </c>
      <c r="AC57" s="700">
        <v>9.1831357048748355E-2</v>
      </c>
      <c r="AD57" s="503">
        <v>454265.56799999997</v>
      </c>
      <c r="AE57" s="504">
        <v>454265.56799999997</v>
      </c>
      <c r="AF57" s="503">
        <v>0</v>
      </c>
      <c r="AG57" s="504">
        <v>0</v>
      </c>
      <c r="AH57" s="16">
        <v>0</v>
      </c>
      <c r="AI57" s="9">
        <v>0</v>
      </c>
      <c r="AJ57" s="505">
        <f t="shared" si="64"/>
        <v>454265.56799999997</v>
      </c>
      <c r="AK57" s="506">
        <f t="shared" si="64"/>
        <v>454265.56799999997</v>
      </c>
      <c r="AL57" s="619">
        <v>8154600.8528310703</v>
      </c>
      <c r="AM57" s="701">
        <v>14853109.837110814</v>
      </c>
      <c r="AN57" s="701">
        <v>13901545.238908282</v>
      </c>
      <c r="AO57" s="509" t="s">
        <v>437</v>
      </c>
      <c r="AP57" s="702">
        <v>1.9059999999999999</v>
      </c>
      <c r="AQ57" s="476">
        <v>3.3860000000000001</v>
      </c>
      <c r="AR57" s="495">
        <v>3.036</v>
      </c>
      <c r="AS57" s="373">
        <v>2</v>
      </c>
      <c r="AT57" s="475">
        <v>4</v>
      </c>
      <c r="AU57" s="475">
        <v>2</v>
      </c>
      <c r="AV57" s="698">
        <f t="shared" si="7"/>
        <v>2.6666666666666665</v>
      </c>
      <c r="AW57" s="703">
        <v>184.9667</v>
      </c>
      <c r="AX57" s="479">
        <v>135.30000000000001</v>
      </c>
      <c r="AY57" s="476">
        <v>2.4089999999999998</v>
      </c>
      <c r="AZ57" s="704">
        <v>2.0720000000000001</v>
      </c>
      <c r="BA57" s="727" t="s">
        <v>473</v>
      </c>
      <c r="BB57" s="40" t="s">
        <v>358</v>
      </c>
      <c r="BC57" s="23" t="s">
        <v>358</v>
      </c>
      <c r="BD57" s="23" t="s">
        <v>358</v>
      </c>
      <c r="BE57" s="219" t="s">
        <v>358</v>
      </c>
      <c r="BF57" s="222" t="s">
        <v>358</v>
      </c>
      <c r="BG57" s="40" t="s">
        <v>358</v>
      </c>
      <c r="BH57" s="23" t="s">
        <v>358</v>
      </c>
      <c r="BI57" s="23" t="s">
        <v>358</v>
      </c>
      <c r="BJ57" s="293" t="s">
        <v>358</v>
      </c>
    </row>
    <row r="58" spans="1:62" ht="30" customHeight="1" x14ac:dyDescent="0.3">
      <c r="A58" s="341" t="str">
        <f t="shared" si="54"/>
        <v>Unitil - FG&amp;E</v>
      </c>
      <c r="B58" s="63" t="s">
        <v>358</v>
      </c>
      <c r="C58" s="63" t="s">
        <v>358</v>
      </c>
      <c r="D58" s="55" t="s">
        <v>409</v>
      </c>
      <c r="E58" s="55" t="s">
        <v>360</v>
      </c>
      <c r="F58" s="55">
        <v>1303</v>
      </c>
      <c r="G58" s="55" t="s">
        <v>360</v>
      </c>
      <c r="H58" s="114" t="s">
        <v>435</v>
      </c>
      <c r="I58" s="114" t="s">
        <v>436</v>
      </c>
      <c r="J58" s="494">
        <v>14.867231311848215</v>
      </c>
      <c r="K58" s="494">
        <v>0.6</v>
      </c>
      <c r="L58" s="696" t="s">
        <v>358</v>
      </c>
      <c r="M58" s="20">
        <v>0</v>
      </c>
      <c r="N58" s="9">
        <f t="shared" si="60"/>
        <v>0</v>
      </c>
      <c r="O58" s="16">
        <v>0</v>
      </c>
      <c r="P58" s="9">
        <f t="shared" si="60"/>
        <v>0</v>
      </c>
      <c r="Q58" s="16">
        <v>0</v>
      </c>
      <c r="R58" s="9">
        <f t="shared" si="61"/>
        <v>0</v>
      </c>
      <c r="S58" s="16">
        <f t="shared" si="3"/>
        <v>0</v>
      </c>
      <c r="T58" s="9">
        <f t="shared" si="62"/>
        <v>0</v>
      </c>
      <c r="U58" s="510">
        <v>0</v>
      </c>
      <c r="V58" s="706">
        <v>0</v>
      </c>
      <c r="W58" s="465">
        <v>0</v>
      </c>
      <c r="X58" s="686">
        <v>0</v>
      </c>
      <c r="Y58" s="16">
        <v>0</v>
      </c>
      <c r="Z58" s="9">
        <v>0</v>
      </c>
      <c r="AA58" s="500">
        <f t="shared" si="63"/>
        <v>0</v>
      </c>
      <c r="AB58" s="699">
        <f t="shared" si="63"/>
        <v>0</v>
      </c>
      <c r="AC58" s="700"/>
      <c r="AD58" s="503">
        <f t="shared" ref="AD58:AD59" si="65">1302*(U58)</f>
        <v>0</v>
      </c>
      <c r="AE58" s="504">
        <f t="shared" ref="AE58:AE59" si="66">1302*V58</f>
        <v>0</v>
      </c>
      <c r="AF58" s="503">
        <f t="shared" ref="AF58:AG59" si="67">2080*W58</f>
        <v>0</v>
      </c>
      <c r="AG58" s="504">
        <f t="shared" si="67"/>
        <v>0</v>
      </c>
      <c r="AH58" s="16">
        <v>0</v>
      </c>
      <c r="AI58" s="9">
        <v>0</v>
      </c>
      <c r="AJ58" s="505">
        <f t="shared" si="64"/>
        <v>0</v>
      </c>
      <c r="AK58" s="506">
        <f t="shared" si="64"/>
        <v>0</v>
      </c>
      <c r="AL58" s="619">
        <v>0</v>
      </c>
      <c r="AM58" s="701">
        <v>0</v>
      </c>
      <c r="AN58" s="701">
        <v>0</v>
      </c>
      <c r="AO58" s="509" t="s">
        <v>437</v>
      </c>
      <c r="AP58" s="702">
        <v>0</v>
      </c>
      <c r="AQ58" s="476">
        <v>0</v>
      </c>
      <c r="AR58" s="495">
        <v>0</v>
      </c>
      <c r="AS58" s="373">
        <v>0</v>
      </c>
      <c r="AT58" s="475">
        <v>0</v>
      </c>
      <c r="AU58" s="475">
        <v>0</v>
      </c>
      <c r="AV58" s="698">
        <f t="shared" si="7"/>
        <v>0</v>
      </c>
      <c r="AW58" s="703" t="s">
        <v>358</v>
      </c>
      <c r="AX58" s="479" t="s">
        <v>358</v>
      </c>
      <c r="AY58" s="476" t="s">
        <v>358</v>
      </c>
      <c r="AZ58" s="704" t="s">
        <v>358</v>
      </c>
      <c r="BA58" s="705" t="s">
        <v>491</v>
      </c>
      <c r="BB58" s="40" t="s">
        <v>358</v>
      </c>
      <c r="BC58" s="23" t="s">
        <v>358</v>
      </c>
      <c r="BD58" s="23" t="s">
        <v>358</v>
      </c>
      <c r="BE58" s="219" t="s">
        <v>358</v>
      </c>
      <c r="BF58" s="222" t="s">
        <v>358</v>
      </c>
      <c r="BG58" s="40" t="s">
        <v>358</v>
      </c>
      <c r="BH58" s="23" t="s">
        <v>358</v>
      </c>
      <c r="BI58" s="23" t="s">
        <v>358</v>
      </c>
      <c r="BJ58" s="293" t="s">
        <v>358</v>
      </c>
    </row>
    <row r="59" spans="1:62" ht="30" customHeight="1" x14ac:dyDescent="0.3">
      <c r="A59" s="341" t="str">
        <f t="shared" si="54"/>
        <v>Unitil - FG&amp;E</v>
      </c>
      <c r="B59" s="63" t="s">
        <v>358</v>
      </c>
      <c r="C59" s="63" t="s">
        <v>358</v>
      </c>
      <c r="D59" s="55" t="s">
        <v>409</v>
      </c>
      <c r="E59" s="55" t="s">
        <v>360</v>
      </c>
      <c r="F59" s="55">
        <v>1309</v>
      </c>
      <c r="G59" s="55" t="s">
        <v>360</v>
      </c>
      <c r="H59" s="114" t="s">
        <v>435</v>
      </c>
      <c r="I59" s="114" t="s">
        <v>436</v>
      </c>
      <c r="J59" s="494">
        <v>12.692121907703218</v>
      </c>
      <c r="K59" s="494">
        <v>0.6</v>
      </c>
      <c r="L59" s="696" t="s">
        <v>358</v>
      </c>
      <c r="M59" s="20">
        <v>0</v>
      </c>
      <c r="N59" s="9">
        <f t="shared" si="60"/>
        <v>0</v>
      </c>
      <c r="O59" s="16">
        <v>0</v>
      </c>
      <c r="P59" s="9">
        <f t="shared" si="60"/>
        <v>0</v>
      </c>
      <c r="Q59" s="16">
        <v>0</v>
      </c>
      <c r="R59" s="9">
        <f t="shared" si="61"/>
        <v>0</v>
      </c>
      <c r="S59" s="16">
        <f t="shared" si="3"/>
        <v>0</v>
      </c>
      <c r="T59" s="9">
        <f t="shared" si="62"/>
        <v>0</v>
      </c>
      <c r="U59" s="510">
        <v>0</v>
      </c>
      <c r="V59" s="706">
        <v>0</v>
      </c>
      <c r="W59" s="465">
        <v>0</v>
      </c>
      <c r="X59" s="686">
        <v>0</v>
      </c>
      <c r="Y59" s="16">
        <v>0</v>
      </c>
      <c r="Z59" s="9">
        <v>0</v>
      </c>
      <c r="AA59" s="500">
        <f t="shared" si="63"/>
        <v>0</v>
      </c>
      <c r="AB59" s="699">
        <f t="shared" si="63"/>
        <v>0</v>
      </c>
      <c r="AC59" s="700"/>
      <c r="AD59" s="503">
        <f t="shared" si="65"/>
        <v>0</v>
      </c>
      <c r="AE59" s="504">
        <f t="shared" si="66"/>
        <v>0</v>
      </c>
      <c r="AF59" s="503">
        <f t="shared" si="67"/>
        <v>0</v>
      </c>
      <c r="AG59" s="504">
        <f t="shared" si="67"/>
        <v>0</v>
      </c>
      <c r="AH59" s="16">
        <v>0</v>
      </c>
      <c r="AI59" s="9">
        <v>0</v>
      </c>
      <c r="AJ59" s="505">
        <f>AD59+AF59+AH59</f>
        <v>0</v>
      </c>
      <c r="AK59" s="506">
        <f>AE59+AG59+AI59</f>
        <v>0</v>
      </c>
      <c r="AL59" s="619">
        <v>0</v>
      </c>
      <c r="AM59" s="701">
        <v>0</v>
      </c>
      <c r="AN59" s="701">
        <v>0</v>
      </c>
      <c r="AO59" s="509" t="s">
        <v>437</v>
      </c>
      <c r="AP59" s="702">
        <v>0</v>
      </c>
      <c r="AQ59" s="476">
        <v>0</v>
      </c>
      <c r="AR59" s="495">
        <v>0</v>
      </c>
      <c r="AS59" s="373">
        <v>0</v>
      </c>
      <c r="AT59" s="475">
        <v>0</v>
      </c>
      <c r="AU59" s="475">
        <v>0</v>
      </c>
      <c r="AV59" s="698">
        <f t="shared" si="7"/>
        <v>0</v>
      </c>
      <c r="AW59" s="703" t="s">
        <v>358</v>
      </c>
      <c r="AX59" s="479" t="s">
        <v>358</v>
      </c>
      <c r="AY59" s="476" t="s">
        <v>358</v>
      </c>
      <c r="AZ59" s="704" t="s">
        <v>358</v>
      </c>
      <c r="BA59" s="705" t="s">
        <v>491</v>
      </c>
      <c r="BB59" s="40" t="s">
        <v>358</v>
      </c>
      <c r="BC59" s="23" t="s">
        <v>358</v>
      </c>
      <c r="BD59" s="23" t="s">
        <v>358</v>
      </c>
      <c r="BE59" s="219" t="s">
        <v>358</v>
      </c>
      <c r="BF59" s="222" t="s">
        <v>358</v>
      </c>
      <c r="BG59" s="40" t="s">
        <v>358</v>
      </c>
      <c r="BH59" s="23" t="s">
        <v>358</v>
      </c>
      <c r="BI59" s="23" t="s">
        <v>358</v>
      </c>
      <c r="BJ59" s="293" t="s">
        <v>358</v>
      </c>
    </row>
    <row r="60" spans="1:62" ht="30" customHeight="1" x14ac:dyDescent="0.3">
      <c r="A60" s="341" t="str">
        <f t="shared" si="54"/>
        <v>Unitil - FG&amp;E</v>
      </c>
      <c r="B60" s="63" t="s">
        <v>358</v>
      </c>
      <c r="C60" s="63" t="s">
        <v>358</v>
      </c>
      <c r="D60" s="55" t="s">
        <v>409</v>
      </c>
      <c r="E60" s="55" t="s">
        <v>360</v>
      </c>
      <c r="F60" s="448"/>
      <c r="G60" s="448"/>
      <c r="H60" s="448"/>
      <c r="I60" s="448"/>
      <c r="J60" s="707"/>
      <c r="K60" s="707"/>
      <c r="L60" s="708"/>
      <c r="M60" s="709"/>
      <c r="N60" s="449"/>
      <c r="O60" s="515"/>
      <c r="P60" s="449"/>
      <c r="Q60" s="515"/>
      <c r="R60" s="449"/>
      <c r="S60" s="515"/>
      <c r="T60" s="449"/>
      <c r="U60" s="516"/>
      <c r="V60" s="710"/>
      <c r="W60" s="517"/>
      <c r="X60" s="711"/>
      <c r="Y60" s="515"/>
      <c r="Z60" s="449"/>
      <c r="AA60" s="511"/>
      <c r="AB60" s="712"/>
      <c r="AC60" s="518"/>
      <c r="AD60" s="515"/>
      <c r="AE60" s="449"/>
      <c r="AF60" s="515"/>
      <c r="AG60" s="449"/>
      <c r="AH60" s="515"/>
      <c r="AI60" s="449"/>
      <c r="AJ60" s="515"/>
      <c r="AK60" s="449"/>
      <c r="AL60" s="713"/>
      <c r="AM60" s="714"/>
      <c r="AN60" s="714"/>
      <c r="AO60" s="449"/>
      <c r="AP60" s="715"/>
      <c r="AQ60" s="707"/>
      <c r="AR60" s="716"/>
      <c r="AS60" s="515"/>
      <c r="AT60" s="448"/>
      <c r="AU60" s="448"/>
      <c r="AV60" s="449"/>
      <c r="AW60" s="515"/>
      <c r="AX60" s="448"/>
      <c r="AY60" s="448"/>
      <c r="AZ60" s="449"/>
      <c r="BA60" s="717"/>
      <c r="BB60" s="515"/>
      <c r="BC60" s="448"/>
      <c r="BD60" s="448"/>
      <c r="BE60" s="449"/>
      <c r="BF60" s="717"/>
      <c r="BG60" s="515"/>
      <c r="BH60" s="448"/>
      <c r="BI60" s="448"/>
      <c r="BJ60" s="449"/>
    </row>
    <row r="61" spans="1:62" ht="30" customHeight="1" x14ac:dyDescent="0.3">
      <c r="A61" s="341" t="str">
        <f t="shared" si="54"/>
        <v>Unitil - FG&amp;E</v>
      </c>
      <c r="B61" s="63" t="s">
        <v>358</v>
      </c>
      <c r="C61" s="63" t="s">
        <v>358</v>
      </c>
      <c r="D61" s="55" t="s">
        <v>415</v>
      </c>
      <c r="E61" s="55" t="s">
        <v>360</v>
      </c>
      <c r="F61" s="55" t="s">
        <v>416</v>
      </c>
      <c r="G61" s="55" t="s">
        <v>360</v>
      </c>
      <c r="H61" s="114" t="s">
        <v>435</v>
      </c>
      <c r="I61" s="114" t="s">
        <v>436</v>
      </c>
      <c r="J61" s="494">
        <v>12.849877095256593</v>
      </c>
      <c r="K61" s="494">
        <v>7.8131901443371214</v>
      </c>
      <c r="L61" s="696">
        <v>653</v>
      </c>
      <c r="M61" s="697">
        <v>73</v>
      </c>
      <c r="N61" s="498">
        <f t="shared" ref="N61:P62" si="68">M61</f>
        <v>73</v>
      </c>
      <c r="O61" s="16">
        <v>0</v>
      </c>
      <c r="P61" s="498">
        <f t="shared" si="68"/>
        <v>0</v>
      </c>
      <c r="Q61" s="16">
        <v>1</v>
      </c>
      <c r="R61" s="498">
        <f t="shared" ref="R61:R62" si="69">Q61</f>
        <v>1</v>
      </c>
      <c r="S61" s="16">
        <f t="shared" si="3"/>
        <v>74</v>
      </c>
      <c r="T61" s="498">
        <f t="shared" ref="T61:T62" si="70">S61</f>
        <v>74</v>
      </c>
      <c r="U61" s="499">
        <v>435.8</v>
      </c>
      <c r="V61" s="698">
        <v>391.54</v>
      </c>
      <c r="W61" s="465">
        <v>0</v>
      </c>
      <c r="X61" s="686">
        <v>0</v>
      </c>
      <c r="Y61" s="16">
        <v>9.1999999999999993</v>
      </c>
      <c r="Z61" s="9">
        <v>0</v>
      </c>
      <c r="AA61" s="500">
        <f>U61+W61+Y61</f>
        <v>445</v>
      </c>
      <c r="AB61" s="699">
        <f>V61+X61+Z61</f>
        <v>391.54</v>
      </c>
      <c r="AC61" s="700">
        <v>0.2808751793400287</v>
      </c>
      <c r="AD61" s="503">
        <v>637959.61440000008</v>
      </c>
      <c r="AE61" s="504">
        <v>637959.61440000008</v>
      </c>
      <c r="AF61" s="503">
        <f t="shared" ref="AF61:AG62" si="71">2080*W61</f>
        <v>0</v>
      </c>
      <c r="AG61" s="504">
        <f t="shared" si="71"/>
        <v>0</v>
      </c>
      <c r="AH61" s="16">
        <v>0</v>
      </c>
      <c r="AI61" s="9">
        <v>0</v>
      </c>
      <c r="AJ61" s="505">
        <f>AD61+AF61+AH61</f>
        <v>637959.61440000008</v>
      </c>
      <c r="AK61" s="506">
        <f>AE61+AG61+AI61</f>
        <v>637959.61440000008</v>
      </c>
      <c r="AL61" s="619">
        <v>14691818.04880666</v>
      </c>
      <c r="AM61" s="701">
        <v>6711535.1597104399</v>
      </c>
      <c r="AN61" s="701">
        <v>6382988.8218175704</v>
      </c>
      <c r="AO61" s="509" t="s">
        <v>437</v>
      </c>
      <c r="AP61" s="702">
        <v>3.4339639310860566</v>
      </c>
      <c r="AQ61" s="476">
        <v>1.53</v>
      </c>
      <c r="AR61" s="495">
        <v>1.3939999999999999</v>
      </c>
      <c r="AS61" s="373">
        <v>2</v>
      </c>
      <c r="AT61" s="475">
        <v>1</v>
      </c>
      <c r="AU61" s="475">
        <v>1</v>
      </c>
      <c r="AV61" s="698">
        <f t="shared" si="7"/>
        <v>1.3333333333333333</v>
      </c>
      <c r="AW61" s="703">
        <v>66.64667</v>
      </c>
      <c r="AX61" s="479">
        <v>66.64667</v>
      </c>
      <c r="AY61" s="476">
        <v>1.0489999999999999</v>
      </c>
      <c r="AZ61" s="704">
        <v>1.0489999999999999</v>
      </c>
      <c r="BA61" s="705" t="s">
        <v>492</v>
      </c>
      <c r="BB61" s="40" t="s">
        <v>358</v>
      </c>
      <c r="BC61" s="23" t="s">
        <v>358</v>
      </c>
      <c r="BD61" s="23" t="s">
        <v>358</v>
      </c>
      <c r="BE61" s="219" t="s">
        <v>358</v>
      </c>
      <c r="BF61" s="222" t="s">
        <v>358</v>
      </c>
      <c r="BG61" s="40" t="s">
        <v>358</v>
      </c>
      <c r="BH61" s="23" t="s">
        <v>358</v>
      </c>
      <c r="BI61" s="23" t="s">
        <v>358</v>
      </c>
      <c r="BJ61" s="293" t="s">
        <v>358</v>
      </c>
    </row>
    <row r="62" spans="1:62" ht="30" customHeight="1" x14ac:dyDescent="0.3">
      <c r="A62" s="341" t="str">
        <f t="shared" si="54"/>
        <v>Unitil - FG&amp;E</v>
      </c>
      <c r="B62" s="63" t="s">
        <v>358</v>
      </c>
      <c r="C62" s="63" t="s">
        <v>358</v>
      </c>
      <c r="D62" s="55" t="s">
        <v>415</v>
      </c>
      <c r="E62" s="55" t="s">
        <v>360</v>
      </c>
      <c r="F62" s="55" t="s">
        <v>417</v>
      </c>
      <c r="G62" s="55" t="s">
        <v>360</v>
      </c>
      <c r="H62" s="114" t="s">
        <v>435</v>
      </c>
      <c r="I62" s="114" t="s">
        <v>436</v>
      </c>
      <c r="J62" s="494">
        <v>14.685573823150392</v>
      </c>
      <c r="K62" s="494">
        <v>8.064315622234848E-2</v>
      </c>
      <c r="L62" s="696">
        <v>1</v>
      </c>
      <c r="M62" s="20">
        <v>0</v>
      </c>
      <c r="N62" s="9">
        <f t="shared" si="68"/>
        <v>0</v>
      </c>
      <c r="O62" s="16">
        <v>0</v>
      </c>
      <c r="P62" s="9">
        <f t="shared" si="68"/>
        <v>0</v>
      </c>
      <c r="Q62" s="16">
        <v>0</v>
      </c>
      <c r="R62" s="9">
        <f t="shared" si="69"/>
        <v>0</v>
      </c>
      <c r="S62" s="16">
        <f t="shared" si="3"/>
        <v>0</v>
      </c>
      <c r="T62" s="9">
        <f t="shared" si="70"/>
        <v>0</v>
      </c>
      <c r="U62" s="510">
        <v>0</v>
      </c>
      <c r="V62" s="706">
        <v>0</v>
      </c>
      <c r="W62" s="465">
        <v>0</v>
      </c>
      <c r="X62" s="686">
        <v>0</v>
      </c>
      <c r="Y62" s="16">
        <v>0</v>
      </c>
      <c r="Z62" s="9">
        <v>0</v>
      </c>
      <c r="AA62" s="500">
        <f>U62+W62+Y62</f>
        <v>0</v>
      </c>
      <c r="AB62" s="699">
        <f>V62+X62+Z62</f>
        <v>0</v>
      </c>
      <c r="AC62" s="700"/>
      <c r="AD62" s="503">
        <f>1302*(U62)</f>
        <v>0</v>
      </c>
      <c r="AE62" s="504">
        <f>1302*V62</f>
        <v>0</v>
      </c>
      <c r="AF62" s="503">
        <f t="shared" si="71"/>
        <v>0</v>
      </c>
      <c r="AG62" s="504">
        <f t="shared" si="71"/>
        <v>0</v>
      </c>
      <c r="AH62" s="16">
        <v>0</v>
      </c>
      <c r="AI62" s="9">
        <v>0</v>
      </c>
      <c r="AJ62" s="505">
        <f>AD62+AF62+AH62</f>
        <v>0</v>
      </c>
      <c r="AK62" s="506">
        <f>AE62+AG62+AI62</f>
        <v>0</v>
      </c>
      <c r="AL62" s="619">
        <v>33440077.739859235</v>
      </c>
      <c r="AM62" s="701">
        <v>33693661.151461363</v>
      </c>
      <c r="AN62" s="701">
        <v>34218131.610791035</v>
      </c>
      <c r="AO62" s="509" t="s">
        <v>437</v>
      </c>
      <c r="AP62" s="702">
        <v>7.8160524742353168</v>
      </c>
      <c r="AQ62" s="476">
        <v>7.681</v>
      </c>
      <c r="AR62" s="495">
        <v>7.4729999999999999</v>
      </c>
      <c r="AS62" s="373">
        <v>0</v>
      </c>
      <c r="AT62" s="475">
        <v>0</v>
      </c>
      <c r="AU62" s="475">
        <v>0</v>
      </c>
      <c r="AV62" s="698">
        <f t="shared" si="7"/>
        <v>0</v>
      </c>
      <c r="AW62" s="703">
        <v>18.95</v>
      </c>
      <c r="AX62" s="479">
        <v>18.95</v>
      </c>
      <c r="AY62" s="476">
        <v>0.3333333</v>
      </c>
      <c r="AZ62" s="704">
        <v>0.3333333</v>
      </c>
      <c r="BA62" s="705" t="s">
        <v>493</v>
      </c>
      <c r="BB62" s="40" t="s">
        <v>358</v>
      </c>
      <c r="BC62" s="23" t="s">
        <v>358</v>
      </c>
      <c r="BD62" s="23" t="s">
        <v>358</v>
      </c>
      <c r="BE62" s="219" t="s">
        <v>358</v>
      </c>
      <c r="BF62" s="222" t="s">
        <v>358</v>
      </c>
      <c r="BG62" s="40" t="s">
        <v>358</v>
      </c>
      <c r="BH62" s="23" t="s">
        <v>358</v>
      </c>
      <c r="BI62" s="23" t="s">
        <v>358</v>
      </c>
      <c r="BJ62" s="293" t="s">
        <v>358</v>
      </c>
    </row>
    <row r="63" spans="1:62" ht="30" customHeight="1" x14ac:dyDescent="0.3">
      <c r="A63" s="341" t="str">
        <f t="shared" si="54"/>
        <v>Unitil - FG&amp;E</v>
      </c>
      <c r="B63" s="63" t="s">
        <v>358</v>
      </c>
      <c r="C63" s="63" t="s">
        <v>358</v>
      </c>
      <c r="D63" s="55" t="s">
        <v>415</v>
      </c>
      <c r="E63" s="55" t="s">
        <v>360</v>
      </c>
      <c r="F63" s="55" t="s">
        <v>418</v>
      </c>
      <c r="G63" s="728" t="s">
        <v>360</v>
      </c>
      <c r="H63" s="728" t="s">
        <v>435</v>
      </c>
      <c r="I63" s="728" t="s">
        <v>436</v>
      </c>
      <c r="J63" s="729">
        <v>18.35696727893799</v>
      </c>
      <c r="K63" s="729">
        <v>0</v>
      </c>
      <c r="L63" s="730">
        <v>0</v>
      </c>
      <c r="M63" s="731"/>
      <c r="N63" s="732"/>
      <c r="O63" s="733"/>
      <c r="P63" s="732"/>
      <c r="Q63" s="733"/>
      <c r="R63" s="732"/>
      <c r="S63" s="733"/>
      <c r="T63" s="732"/>
      <c r="U63" s="734"/>
      <c r="V63" s="735"/>
      <c r="W63" s="736"/>
      <c r="X63" s="737"/>
      <c r="Y63" s="733"/>
      <c r="Z63" s="732"/>
      <c r="AA63" s="738"/>
      <c r="AB63" s="739"/>
      <c r="AC63" s="740"/>
      <c r="AD63" s="733"/>
      <c r="AE63" s="732"/>
      <c r="AF63" s="733"/>
      <c r="AG63" s="732"/>
      <c r="AH63" s="733"/>
      <c r="AI63" s="732"/>
      <c r="AJ63" s="733"/>
      <c r="AK63" s="732"/>
      <c r="AL63" s="741"/>
      <c r="AM63" s="742"/>
      <c r="AN63" s="742"/>
      <c r="AO63" s="743"/>
      <c r="AP63" s="744"/>
      <c r="AQ63" s="745"/>
      <c r="AR63" s="746"/>
      <c r="AS63" s="747">
        <v>0</v>
      </c>
      <c r="AT63" s="748">
        <v>0</v>
      </c>
      <c r="AU63" s="748">
        <v>0</v>
      </c>
      <c r="AV63" s="749"/>
      <c r="AW63" s="750" t="s">
        <v>358</v>
      </c>
      <c r="AX63" s="751" t="s">
        <v>358</v>
      </c>
      <c r="AY63" s="745" t="s">
        <v>358</v>
      </c>
      <c r="AZ63" s="746" t="s">
        <v>358</v>
      </c>
      <c r="BA63" s="752"/>
      <c r="BB63" s="753"/>
      <c r="BC63" s="754"/>
      <c r="BD63" s="754"/>
      <c r="BE63" s="755"/>
      <c r="BF63" s="756"/>
      <c r="BG63" s="753"/>
      <c r="BH63" s="754"/>
      <c r="BI63" s="754"/>
      <c r="BJ63" s="749">
        <f t="shared" ref="BJ63" si="72">IFERROR(0, AVERAGE(BG63:BI63))</f>
        <v>0</v>
      </c>
    </row>
    <row r="64" spans="1:62" ht="30" customHeight="1" x14ac:dyDescent="0.3">
      <c r="A64" s="341" t="str">
        <f t="shared" si="54"/>
        <v>Unitil - FG&amp;E</v>
      </c>
      <c r="B64" s="63" t="s">
        <v>358</v>
      </c>
      <c r="C64" s="63" t="s">
        <v>358</v>
      </c>
      <c r="D64" s="55" t="s">
        <v>415</v>
      </c>
      <c r="E64" s="55" t="s">
        <v>360</v>
      </c>
      <c r="F64" s="55" t="s">
        <v>419</v>
      </c>
      <c r="G64" s="55" t="s">
        <v>360</v>
      </c>
      <c r="H64" s="114" t="s">
        <v>435</v>
      </c>
      <c r="I64" s="114" t="s">
        <v>436</v>
      </c>
      <c r="J64" s="494">
        <v>8.7195594574955457</v>
      </c>
      <c r="K64" s="494">
        <v>6.998165196022728</v>
      </c>
      <c r="L64" s="696">
        <v>190</v>
      </c>
      <c r="M64" s="697">
        <v>9</v>
      </c>
      <c r="N64" s="498">
        <f t="shared" ref="N64:P65" si="73">M64</f>
        <v>9</v>
      </c>
      <c r="O64" s="16">
        <v>1</v>
      </c>
      <c r="P64" s="498">
        <f t="shared" si="73"/>
        <v>1</v>
      </c>
      <c r="Q64" s="16">
        <v>0</v>
      </c>
      <c r="R64" s="498">
        <f t="shared" ref="R64:R65" si="74">Q64</f>
        <v>0</v>
      </c>
      <c r="S64" s="16">
        <f t="shared" si="3"/>
        <v>10</v>
      </c>
      <c r="T64" s="498">
        <f t="shared" ref="T64:T65" si="75">S64</f>
        <v>10</v>
      </c>
      <c r="U64" s="499">
        <v>66.099999999999994</v>
      </c>
      <c r="V64" s="698">
        <v>37.174999999999997</v>
      </c>
      <c r="W64" s="465">
        <v>0</v>
      </c>
      <c r="X64" s="686">
        <v>0</v>
      </c>
      <c r="Y64" s="16">
        <v>0</v>
      </c>
      <c r="Z64" s="9">
        <v>0</v>
      </c>
      <c r="AA64" s="500">
        <f>U64+W64+Y64</f>
        <v>66.099999999999994</v>
      </c>
      <c r="AB64" s="699">
        <f>V64+X64+Z64</f>
        <v>37.174999999999997</v>
      </c>
      <c r="AC64" s="700">
        <v>7.7902347024308462E-3</v>
      </c>
      <c r="AD64" s="503">
        <v>60571.457999999991</v>
      </c>
      <c r="AE64" s="504">
        <v>60571.457999999991</v>
      </c>
      <c r="AF64" s="503">
        <f t="shared" ref="AF64:AG65" si="76">2080*W64</f>
        <v>0</v>
      </c>
      <c r="AG64" s="504">
        <f t="shared" si="76"/>
        <v>0</v>
      </c>
      <c r="AH64" s="16">
        <v>0</v>
      </c>
      <c r="AI64" s="9">
        <v>0</v>
      </c>
      <c r="AJ64" s="505">
        <f>AD64+AF64+AH64</f>
        <v>60571.457999999991</v>
      </c>
      <c r="AK64" s="506">
        <f>AE64+AG64+AI64</f>
        <v>60571.457999999991</v>
      </c>
      <c r="AL64" s="619">
        <v>20043593.996979848</v>
      </c>
      <c r="AM64" s="701">
        <v>21213715.053829856</v>
      </c>
      <c r="AN64" s="701">
        <v>21850518.405820262</v>
      </c>
      <c r="AO64" s="509" t="s">
        <v>437</v>
      </c>
      <c r="AP64" s="702">
        <v>4.6848510243122998</v>
      </c>
      <c r="AQ64" s="476">
        <v>4.8360000000000003</v>
      </c>
      <c r="AR64" s="495">
        <v>4.7720000000000002</v>
      </c>
      <c r="AS64" s="373">
        <v>0</v>
      </c>
      <c r="AT64" s="475">
        <v>0</v>
      </c>
      <c r="AU64" s="475">
        <v>0</v>
      </c>
      <c r="AV64" s="698">
        <f t="shared" si="7"/>
        <v>0</v>
      </c>
      <c r="AW64" s="703">
        <v>22.476669999999999</v>
      </c>
      <c r="AX64" s="479">
        <v>19.946670000000001</v>
      </c>
      <c r="AY64" s="476">
        <v>0.247</v>
      </c>
      <c r="AZ64" s="704">
        <v>0.23133329999999999</v>
      </c>
      <c r="BA64" s="705" t="s">
        <v>485</v>
      </c>
      <c r="BB64" s="40" t="s">
        <v>358</v>
      </c>
      <c r="BC64" s="23" t="s">
        <v>358</v>
      </c>
      <c r="BD64" s="23" t="s">
        <v>358</v>
      </c>
      <c r="BE64" s="219" t="s">
        <v>358</v>
      </c>
      <c r="BF64" s="222" t="s">
        <v>358</v>
      </c>
      <c r="BG64" s="40" t="s">
        <v>358</v>
      </c>
      <c r="BH64" s="23" t="s">
        <v>358</v>
      </c>
      <c r="BI64" s="23" t="s">
        <v>358</v>
      </c>
      <c r="BJ64" s="293" t="s">
        <v>358</v>
      </c>
    </row>
    <row r="65" spans="1:62" ht="30" customHeight="1" x14ac:dyDescent="0.3">
      <c r="A65" s="341" t="str">
        <f t="shared" si="54"/>
        <v>Unitil - FG&amp;E</v>
      </c>
      <c r="B65" s="63" t="s">
        <v>358</v>
      </c>
      <c r="C65" s="63" t="s">
        <v>358</v>
      </c>
      <c r="D65" s="55" t="s">
        <v>415</v>
      </c>
      <c r="E65" s="55" t="s">
        <v>360</v>
      </c>
      <c r="F65" s="55" t="s">
        <v>420</v>
      </c>
      <c r="G65" s="55" t="s">
        <v>360</v>
      </c>
      <c r="H65" s="114" t="s">
        <v>435</v>
      </c>
      <c r="I65" s="114" t="s">
        <v>436</v>
      </c>
      <c r="J65" s="494">
        <v>9.178483639468995</v>
      </c>
      <c r="K65" s="494">
        <v>4.2770522656799237</v>
      </c>
      <c r="L65" s="696">
        <v>145</v>
      </c>
      <c r="M65" s="697">
        <v>14</v>
      </c>
      <c r="N65" s="498">
        <f t="shared" si="73"/>
        <v>14</v>
      </c>
      <c r="O65" s="16">
        <v>0</v>
      </c>
      <c r="P65" s="498">
        <f t="shared" si="73"/>
        <v>0</v>
      </c>
      <c r="Q65" s="16">
        <v>0</v>
      </c>
      <c r="R65" s="498">
        <f t="shared" si="74"/>
        <v>0</v>
      </c>
      <c r="S65" s="16">
        <f t="shared" si="3"/>
        <v>14</v>
      </c>
      <c r="T65" s="498">
        <f t="shared" si="75"/>
        <v>14</v>
      </c>
      <c r="U65" s="499">
        <v>853.9</v>
      </c>
      <c r="V65" s="698">
        <v>836.3</v>
      </c>
      <c r="W65" s="465">
        <v>0</v>
      </c>
      <c r="X65" s="686">
        <v>0</v>
      </c>
      <c r="Y65" s="16">
        <v>0</v>
      </c>
      <c r="Z65" s="9">
        <v>0</v>
      </c>
      <c r="AA65" s="500">
        <f>U65+W65+Y65</f>
        <v>853.9</v>
      </c>
      <c r="AB65" s="699">
        <f>V65+X65+Z65</f>
        <v>836.3</v>
      </c>
      <c r="AC65" s="700">
        <v>0.18004305705059204</v>
      </c>
      <c r="AD65" s="503">
        <v>1362633.7679999999</v>
      </c>
      <c r="AE65" s="504">
        <v>1362633.7679999999</v>
      </c>
      <c r="AF65" s="503">
        <f t="shared" si="76"/>
        <v>0</v>
      </c>
      <c r="AG65" s="504">
        <f t="shared" si="76"/>
        <v>0</v>
      </c>
      <c r="AH65" s="16">
        <v>0</v>
      </c>
      <c r="AI65" s="9">
        <v>0</v>
      </c>
      <c r="AJ65" s="505">
        <f>AD65+AF65+AH65</f>
        <v>1362633.7679999999</v>
      </c>
      <c r="AK65" s="506">
        <f>AE65+AG65+AI65</f>
        <v>1362633.7679999999</v>
      </c>
      <c r="AL65" s="619">
        <v>20384471.445908081</v>
      </c>
      <c r="AM65" s="701">
        <v>19919660.88904909</v>
      </c>
      <c r="AN65" s="701">
        <v>21268997.903402161</v>
      </c>
      <c r="AO65" s="509" t="s">
        <v>437</v>
      </c>
      <c r="AP65" s="702">
        <v>4.7645253614604677</v>
      </c>
      <c r="AQ65" s="476">
        <v>4.5410000000000004</v>
      </c>
      <c r="AR65" s="495">
        <v>4.6449999999999996</v>
      </c>
      <c r="AS65" s="373">
        <v>1</v>
      </c>
      <c r="AT65" s="475">
        <v>0</v>
      </c>
      <c r="AU65" s="475">
        <v>1</v>
      </c>
      <c r="AV65" s="698">
        <f t="shared" si="7"/>
        <v>0.66666666666666663</v>
      </c>
      <c r="AW65" s="703">
        <v>36.236669999999997</v>
      </c>
      <c r="AX65" s="479">
        <v>35.613329999999998</v>
      </c>
      <c r="AY65" s="476">
        <v>0.755</v>
      </c>
      <c r="AZ65" s="704">
        <v>0.75066670000000002</v>
      </c>
      <c r="BA65" s="727" t="s">
        <v>494</v>
      </c>
      <c r="BB65" s="40" t="s">
        <v>358</v>
      </c>
      <c r="BC65" s="23" t="s">
        <v>358</v>
      </c>
      <c r="BD65" s="23" t="s">
        <v>358</v>
      </c>
      <c r="BE65" s="219" t="s">
        <v>358</v>
      </c>
      <c r="BF65" s="222" t="s">
        <v>358</v>
      </c>
      <c r="BG65" s="40" t="s">
        <v>358</v>
      </c>
      <c r="BH65" s="23" t="s">
        <v>358</v>
      </c>
      <c r="BI65" s="23" t="s">
        <v>358</v>
      </c>
      <c r="BJ65" s="293" t="s">
        <v>358</v>
      </c>
    </row>
    <row r="66" spans="1:62" ht="30" customHeight="1" thickBot="1" x14ac:dyDescent="0.35">
      <c r="A66" s="342" t="str">
        <f t="shared" si="54"/>
        <v>Unitil - FG&amp;E</v>
      </c>
      <c r="B66" s="566" t="s">
        <v>358</v>
      </c>
      <c r="C66" s="566" t="s">
        <v>358</v>
      </c>
      <c r="D66" s="196" t="s">
        <v>415</v>
      </c>
      <c r="E66" s="196" t="s">
        <v>360</v>
      </c>
      <c r="F66" s="567"/>
      <c r="G66" s="567"/>
      <c r="H66" s="567"/>
      <c r="I66" s="567"/>
      <c r="J66" s="757"/>
      <c r="K66" s="757"/>
      <c r="L66" s="758"/>
      <c r="M66" s="709"/>
      <c r="N66" s="449"/>
      <c r="O66" s="515"/>
      <c r="P66" s="449"/>
      <c r="Q66" s="515"/>
      <c r="R66" s="449"/>
      <c r="S66" s="573"/>
      <c r="T66" s="449"/>
      <c r="U66" s="574"/>
      <c r="V66" s="575"/>
      <c r="W66" s="517"/>
      <c r="X66" s="711"/>
      <c r="Y66" s="573"/>
      <c r="Z66" s="568"/>
      <c r="AA66" s="569"/>
      <c r="AB66" s="759"/>
      <c r="AC66" s="518"/>
      <c r="AD66" s="573"/>
      <c r="AE66" s="568"/>
      <c r="AF66" s="573"/>
      <c r="AG66" s="568"/>
      <c r="AH66" s="573"/>
      <c r="AI66" s="568"/>
      <c r="AJ66" s="573"/>
      <c r="AK66" s="568"/>
      <c r="AL66" s="760"/>
      <c r="AM66" s="761"/>
      <c r="AN66" s="761"/>
      <c r="AO66" s="568"/>
      <c r="AP66" s="762"/>
      <c r="AQ66" s="757"/>
      <c r="AR66" s="763"/>
      <c r="AS66" s="573"/>
      <c r="AT66" s="567"/>
      <c r="AU66" s="567"/>
      <c r="AV66" s="568"/>
      <c r="AW66" s="573"/>
      <c r="AX66" s="567"/>
      <c r="AY66" s="567"/>
      <c r="AZ66" s="568"/>
      <c r="BA66" s="764"/>
      <c r="BB66" s="573"/>
      <c r="BC66" s="567"/>
      <c r="BD66" s="567"/>
      <c r="BE66" s="568"/>
      <c r="BF66" s="764"/>
      <c r="BG66" s="573"/>
      <c r="BH66" s="567"/>
      <c r="BI66" s="567"/>
      <c r="BJ66" s="568"/>
    </row>
    <row r="67" spans="1:62" ht="15" thickBot="1" x14ac:dyDescent="0.35">
      <c r="A67" s="371" t="s">
        <v>41</v>
      </c>
      <c r="B67" s="838"/>
      <c r="C67" s="839"/>
      <c r="D67" s="839"/>
      <c r="E67" s="839"/>
      <c r="F67" s="839"/>
      <c r="G67" s="840"/>
      <c r="H67" s="47"/>
      <c r="I67" s="47"/>
      <c r="J67" s="47"/>
      <c r="K67" s="47"/>
      <c r="L67" s="236"/>
      <c r="M67" s="765">
        <f>SUM(M9:M66)</f>
        <v>1791</v>
      </c>
      <c r="N67" s="766">
        <f>SUM(N9:N66)</f>
        <v>1790</v>
      </c>
      <c r="O67" s="765">
        <f>SUM(O9:O66)</f>
        <v>7</v>
      </c>
      <c r="P67" s="766">
        <f>SUM(P9:P66)</f>
        <v>7</v>
      </c>
      <c r="Q67" s="765"/>
      <c r="R67" s="766"/>
      <c r="S67" s="241">
        <f t="shared" ref="S67:X67" si="77">SUM(S9:S66)</f>
        <v>1803</v>
      </c>
      <c r="T67" s="242">
        <f t="shared" si="77"/>
        <v>1802</v>
      </c>
      <c r="U67" s="595">
        <f t="shared" si="77"/>
        <v>26489.200000000001</v>
      </c>
      <c r="V67" s="596">
        <f t="shared" si="77"/>
        <v>20259.099999999999</v>
      </c>
      <c r="W67" s="595">
        <f t="shared" si="77"/>
        <v>1880.32</v>
      </c>
      <c r="X67" s="596">
        <f t="shared" si="77"/>
        <v>1879.12</v>
      </c>
      <c r="Y67" s="595"/>
      <c r="Z67" s="596"/>
      <c r="AA67" s="241">
        <f>SUM(AA9:AA66)</f>
        <v>28195.57</v>
      </c>
      <c r="AB67" s="205">
        <f>SUM(AB9:AB66)</f>
        <v>22138.219999999998</v>
      </c>
      <c r="AC67" s="696"/>
      <c r="AD67" s="241">
        <f>SUM(AD9:AD66)</f>
        <v>34638727.176000006</v>
      </c>
      <c r="AE67" s="242">
        <f t="shared" ref="AE67:AK67" si="78">SUM(AE9:AE66)</f>
        <v>33743022.782399997</v>
      </c>
      <c r="AF67" s="241">
        <f t="shared" si="78"/>
        <v>16468099.199999999</v>
      </c>
      <c r="AG67" s="242">
        <f t="shared" si="78"/>
        <v>16457587.199999999</v>
      </c>
      <c r="AH67" s="241">
        <f t="shared" si="78"/>
        <v>0</v>
      </c>
      <c r="AI67" s="242">
        <f t="shared" si="78"/>
        <v>0</v>
      </c>
      <c r="AJ67" s="241">
        <f t="shared" si="78"/>
        <v>51607876.388399988</v>
      </c>
      <c r="AK67" s="242">
        <f t="shared" si="78"/>
        <v>50712171.994799986</v>
      </c>
      <c r="AL67" s="573"/>
      <c r="AM67" s="567"/>
      <c r="AN67" s="567"/>
      <c r="AO67" s="568"/>
      <c r="AP67" s="573"/>
      <c r="AQ67" s="567"/>
      <c r="AR67" s="568"/>
      <c r="AS67" s="573"/>
      <c r="AT67" s="567"/>
      <c r="AU67" s="567"/>
      <c r="AV67" s="568"/>
      <c r="AW67" s="573"/>
      <c r="AX67" s="567"/>
      <c r="AY67" s="567"/>
      <c r="AZ67" s="568"/>
      <c r="BA67" s="767"/>
      <c r="BB67" s="573"/>
      <c r="BC67" s="567"/>
      <c r="BD67" s="567"/>
      <c r="BE67" s="568"/>
      <c r="BF67" s="605"/>
      <c r="BG67" s="573"/>
      <c r="BH67" s="567"/>
      <c r="BI67" s="567"/>
      <c r="BJ67" s="568"/>
    </row>
    <row r="68" spans="1:62" x14ac:dyDescent="0.3">
      <c r="B68" s="6"/>
      <c r="C68" s="6"/>
      <c r="D68" s="7"/>
      <c r="E68" s="7"/>
      <c r="F68" s="113"/>
      <c r="G68" s="113"/>
      <c r="H68" s="113"/>
      <c r="I68" s="113"/>
      <c r="J68" s="113"/>
      <c r="K68" s="113"/>
      <c r="L68" s="113"/>
      <c r="M68" s="7"/>
      <c r="N68" s="7"/>
      <c r="O68" s="7"/>
      <c r="P68" s="7"/>
      <c r="Q68" s="7"/>
      <c r="R68" s="7"/>
      <c r="S68" s="7"/>
      <c r="T68" s="7"/>
      <c r="U68" s="7"/>
      <c r="V68" s="7"/>
      <c r="W68" s="7"/>
      <c r="X68" s="7"/>
      <c r="Y68" s="7"/>
      <c r="Z68" s="7"/>
      <c r="AA68" s="7"/>
      <c r="AB68" s="7"/>
      <c r="AC68" s="7"/>
      <c r="AD68" s="6"/>
      <c r="AE68" s="6"/>
      <c r="AF68" s="6"/>
      <c r="AG68" s="6"/>
      <c r="AH68" s="6"/>
      <c r="AI68" s="6"/>
      <c r="AJ68" s="6"/>
      <c r="AK68" s="6"/>
    </row>
    <row r="69" spans="1:62" x14ac:dyDescent="0.3">
      <c r="A69" s="1" t="s">
        <v>42</v>
      </c>
      <c r="C69" s="1"/>
    </row>
    <row r="70" spans="1:62" x14ac:dyDescent="0.3">
      <c r="A70" s="181" t="s">
        <v>43</v>
      </c>
      <c r="B70" s="138"/>
      <c r="C70" s="137"/>
      <c r="D70" s="138"/>
      <c r="E70" s="138"/>
      <c r="F70" s="138"/>
      <c r="G70" s="138"/>
      <c r="H70" s="138"/>
      <c r="I70" s="138"/>
      <c r="J70" s="138"/>
      <c r="K70" s="139"/>
      <c r="L70" s="204"/>
      <c r="M70" s="204"/>
      <c r="N70" s="204"/>
    </row>
    <row r="71" spans="1:62" x14ac:dyDescent="0.3">
      <c r="A71" s="140" t="s">
        <v>64</v>
      </c>
      <c r="B71" s="144"/>
      <c r="C71" s="141"/>
      <c r="D71" s="144"/>
      <c r="E71" s="144"/>
      <c r="F71" s="144"/>
      <c r="G71" s="144"/>
      <c r="H71" s="144"/>
      <c r="I71" s="144"/>
      <c r="J71" s="144"/>
      <c r="K71" s="142"/>
      <c r="L71" s="204"/>
      <c r="M71" s="204"/>
      <c r="N71" s="204"/>
    </row>
    <row r="72" spans="1:62" ht="15" customHeight="1" x14ac:dyDescent="0.3">
      <c r="A72" s="150" t="s">
        <v>344</v>
      </c>
      <c r="B72" s="144"/>
      <c r="C72" s="128"/>
      <c r="D72" s="128"/>
      <c r="E72" s="128"/>
      <c r="F72" s="128"/>
      <c r="G72" s="128"/>
      <c r="H72" s="128"/>
      <c r="I72" s="128"/>
      <c r="J72" s="128"/>
      <c r="K72" s="129"/>
      <c r="L72" s="68"/>
      <c r="M72" s="204"/>
      <c r="N72" s="204"/>
    </row>
    <row r="73" spans="1:62" ht="15" customHeight="1" x14ac:dyDescent="0.3">
      <c r="A73" s="150" t="s">
        <v>345</v>
      </c>
      <c r="B73" s="144"/>
      <c r="C73" s="128"/>
      <c r="D73" s="128"/>
      <c r="E73" s="128"/>
      <c r="F73" s="128"/>
      <c r="G73" s="128"/>
      <c r="H73" s="128"/>
      <c r="I73" s="128"/>
      <c r="J73" s="128"/>
      <c r="K73" s="129"/>
      <c r="L73" s="68"/>
      <c r="M73" s="204"/>
      <c r="N73" s="204"/>
    </row>
    <row r="74" spans="1:62" x14ac:dyDescent="0.3">
      <c r="A74" s="140" t="s">
        <v>65</v>
      </c>
      <c r="B74" s="144"/>
      <c r="C74" s="141"/>
      <c r="D74" s="144"/>
      <c r="E74" s="144"/>
      <c r="F74" s="144"/>
      <c r="G74" s="144"/>
      <c r="H74" s="144"/>
      <c r="I74" s="144"/>
      <c r="J74" s="144"/>
      <c r="K74" s="142"/>
      <c r="L74" s="204"/>
      <c r="M74" s="204"/>
      <c r="N74" s="204"/>
      <c r="AJ74" s="68"/>
      <c r="AK74" s="68"/>
      <c r="AL74" s="68"/>
      <c r="AM74" s="68"/>
      <c r="AN74" s="68"/>
      <c r="AO74" s="68"/>
      <c r="AP74" s="68"/>
      <c r="AQ74" s="68"/>
      <c r="AR74" s="68"/>
      <c r="AS74" s="68"/>
      <c r="AT74" s="68"/>
      <c r="AU74" s="68"/>
      <c r="AV74" s="68"/>
      <c r="BB74" s="68"/>
      <c r="BC74" s="68"/>
      <c r="BD74" s="68"/>
      <c r="BE74" s="68"/>
      <c r="BF74" s="68"/>
      <c r="BG74" s="68"/>
      <c r="BH74" s="68"/>
      <c r="BI74" s="68"/>
      <c r="BJ74" s="68"/>
    </row>
    <row r="75" spans="1:62" x14ac:dyDescent="0.3">
      <c r="A75" s="153" t="s">
        <v>346</v>
      </c>
      <c r="B75" s="154"/>
      <c r="C75" s="157"/>
      <c r="D75" s="157"/>
      <c r="E75" s="157"/>
      <c r="F75" s="157"/>
      <c r="G75" s="157"/>
      <c r="H75" s="157"/>
      <c r="I75" s="157"/>
      <c r="J75" s="157"/>
      <c r="K75" s="175"/>
      <c r="L75" s="156"/>
      <c r="M75" s="204"/>
      <c r="N75" s="204"/>
    </row>
    <row r="76" spans="1:62" x14ac:dyDescent="0.3">
      <c r="B76" s="238"/>
      <c r="C76" s="238"/>
      <c r="D76" s="67"/>
      <c r="E76" s="67"/>
      <c r="F76" s="67"/>
      <c r="G76" s="67"/>
      <c r="H76" s="67"/>
      <c r="I76" s="67"/>
      <c r="J76" s="67"/>
      <c r="K76" s="67"/>
      <c r="L76" s="67"/>
    </row>
  </sheetData>
  <autoFilter ref="B8:AK67"/>
  <mergeCells count="37">
    <mergeCell ref="BB4:BJ4"/>
    <mergeCell ref="BB6:BE6"/>
    <mergeCell ref="BB7:BE7"/>
    <mergeCell ref="BB5:BF5"/>
    <mergeCell ref="M4:AK4"/>
    <mergeCell ref="M5:T5"/>
    <mergeCell ref="Q6:R7"/>
    <mergeCell ref="S6:T7"/>
    <mergeCell ref="U6:V7"/>
    <mergeCell ref="W6:X7"/>
    <mergeCell ref="Y6:Z7"/>
    <mergeCell ref="AJ6:AK7"/>
    <mergeCell ref="BF6:BF7"/>
    <mergeCell ref="BG6:BJ7"/>
    <mergeCell ref="AA6:AB7"/>
    <mergeCell ref="AW5:BA5"/>
    <mergeCell ref="B67:G67"/>
    <mergeCell ref="BG5:BJ5"/>
    <mergeCell ref="AS7:AV7"/>
    <mergeCell ref="AL7:AO7"/>
    <mergeCell ref="AP7:AR7"/>
    <mergeCell ref="M6:N7"/>
    <mergeCell ref="O6:P7"/>
    <mergeCell ref="AS6:AV6"/>
    <mergeCell ref="AL6:AO6"/>
    <mergeCell ref="AP6:AR6"/>
    <mergeCell ref="AC6:AC7"/>
    <mergeCell ref="U5:AC5"/>
    <mergeCell ref="AD5:AK5"/>
    <mergeCell ref="AL5:AR5"/>
    <mergeCell ref="AW6:BA7"/>
    <mergeCell ref="AD6:AE7"/>
    <mergeCell ref="AF6:AG7"/>
    <mergeCell ref="AH6:AI7"/>
    <mergeCell ref="A4:G7"/>
    <mergeCell ref="H4:L7"/>
    <mergeCell ref="AL4:BA4"/>
  </mergeCells>
  <printOptions headings="1" gridLines="1"/>
  <pageMargins left="0.7" right="0.7" top="0.75" bottom="0.75" header="0.3" footer="0.3"/>
  <pageSetup scale="1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2"/>
  <sheetViews>
    <sheetView zoomScale="55" zoomScaleNormal="55" workbookViewId="0">
      <selection activeCell="A6" sqref="A6:XFD65"/>
    </sheetView>
  </sheetViews>
  <sheetFormatPr defaultColWidth="9.109375" defaultRowHeight="14.4" x14ac:dyDescent="0.3"/>
  <cols>
    <col min="1" max="1" width="23.109375" style="112" customWidth="1"/>
    <col min="2" max="3" width="15.88671875" style="54" customWidth="1"/>
    <col min="4" max="4" width="15.88671875" style="113" customWidth="1"/>
    <col min="5" max="6" width="22" style="113" bestFit="1" customWidth="1"/>
    <col min="7" max="7" width="21.88671875" style="113" bestFit="1" customWidth="1"/>
    <col min="8" max="8" width="24.109375" style="113" customWidth="1"/>
    <col min="9" max="9" width="13" style="112" customWidth="1"/>
    <col min="10" max="16" width="10.88671875" style="112" customWidth="1"/>
    <col min="17" max="17" width="13" style="112" customWidth="1"/>
    <col min="18" max="18" width="10.88671875" style="112" customWidth="1"/>
    <col min="19" max="28" width="13.88671875" style="112" customWidth="1"/>
    <col min="29" max="29" width="14.44140625" style="112" customWidth="1"/>
    <col min="30" max="30" width="17" style="112" bestFit="1" customWidth="1"/>
    <col min="31" max="31" width="21.5546875" style="112" bestFit="1" customWidth="1"/>
    <col min="32" max="32" width="15.5546875" style="112" bestFit="1" customWidth="1"/>
    <col min="33" max="33" width="11.88671875" style="112" bestFit="1" customWidth="1"/>
    <col min="34" max="16384" width="9.109375" style="112"/>
  </cols>
  <sheetData>
    <row r="1" spans="1:39" x14ac:dyDescent="0.3">
      <c r="A1" s="1" t="s">
        <v>49</v>
      </c>
      <c r="B1" s="56" t="s">
        <v>1</v>
      </c>
      <c r="C1" s="56"/>
      <c r="D1" s="234" t="s">
        <v>2</v>
      </c>
      <c r="E1" s="234" t="s">
        <v>422</v>
      </c>
      <c r="G1" s="1"/>
      <c r="H1" s="1"/>
    </row>
    <row r="2" spans="1:39" x14ac:dyDescent="0.3">
      <c r="A2" s="1"/>
      <c r="B2" s="56"/>
      <c r="C2" s="56"/>
      <c r="D2" s="234" t="s">
        <v>4</v>
      </c>
      <c r="E2" s="250">
        <v>2020</v>
      </c>
      <c r="F2" s="112"/>
      <c r="G2" s="1"/>
      <c r="H2" s="1"/>
    </row>
    <row r="3" spans="1:39" x14ac:dyDescent="0.3">
      <c r="A3" s="2"/>
      <c r="B3" s="53"/>
      <c r="C3" s="53"/>
      <c r="D3" s="2"/>
      <c r="E3" s="2"/>
      <c r="G3" s="112"/>
      <c r="H3" s="112"/>
    </row>
    <row r="4" spans="1:39" ht="15" customHeight="1" x14ac:dyDescent="0.3">
      <c r="A4" s="103" t="s">
        <v>5</v>
      </c>
      <c r="B4" s="113"/>
      <c r="C4" s="113"/>
      <c r="I4" s="113"/>
      <c r="J4" s="113"/>
      <c r="K4" s="113"/>
      <c r="L4" s="113"/>
      <c r="M4" s="113"/>
      <c r="N4" s="113"/>
      <c r="O4" s="113"/>
      <c r="P4" s="113"/>
      <c r="Q4" s="113"/>
      <c r="R4" s="113"/>
    </row>
    <row r="5" spans="1:39" ht="15" thickBot="1" x14ac:dyDescent="0.35">
      <c r="I5" s="113"/>
    </row>
    <row r="6" spans="1:39" ht="32.25" customHeight="1" thickBot="1" x14ac:dyDescent="0.35">
      <c r="A6" s="827" t="s">
        <v>6</v>
      </c>
      <c r="B6" s="828"/>
      <c r="C6" s="828"/>
      <c r="D6" s="828"/>
      <c r="E6" s="828"/>
      <c r="F6" s="828"/>
      <c r="G6" s="828"/>
      <c r="H6" s="829"/>
      <c r="I6" s="830" t="s">
        <v>7</v>
      </c>
      <c r="J6" s="832"/>
      <c r="K6" s="832"/>
      <c r="L6" s="832"/>
      <c r="M6" s="832"/>
      <c r="N6" s="837"/>
      <c r="O6" s="837"/>
      <c r="P6" s="831"/>
      <c r="Q6" s="830" t="s">
        <v>8</v>
      </c>
      <c r="R6" s="832"/>
      <c r="S6" s="832"/>
      <c r="T6" s="832"/>
      <c r="U6" s="831"/>
      <c r="V6" s="830" t="s">
        <v>9</v>
      </c>
      <c r="W6" s="832"/>
      <c r="X6" s="832"/>
      <c r="Y6" s="832"/>
      <c r="Z6" s="837"/>
      <c r="AA6" s="837"/>
      <c r="AB6" s="831"/>
      <c r="AC6" s="833" t="s">
        <v>10</v>
      </c>
      <c r="AD6" s="834"/>
      <c r="AE6" s="836"/>
      <c r="AF6" s="836"/>
      <c r="AG6" s="836"/>
      <c r="AH6" s="835"/>
      <c r="AI6" s="830" t="s">
        <v>11</v>
      </c>
      <c r="AJ6" s="831"/>
      <c r="AK6" s="64" t="s">
        <v>12</v>
      </c>
      <c r="AL6" s="830" t="s">
        <v>271</v>
      </c>
      <c r="AM6" s="831"/>
    </row>
    <row r="7" spans="1:39" ht="36" x14ac:dyDescent="0.3">
      <c r="A7" s="61" t="s">
        <v>2</v>
      </c>
      <c r="B7" s="61" t="s">
        <v>13</v>
      </c>
      <c r="C7" s="61" t="s">
        <v>14</v>
      </c>
      <c r="D7" s="28" t="s">
        <v>15</v>
      </c>
      <c r="E7" s="28" t="s">
        <v>16</v>
      </c>
      <c r="F7" s="28" t="s">
        <v>17</v>
      </c>
      <c r="G7" s="28" t="s">
        <v>18</v>
      </c>
      <c r="H7" s="184" t="s">
        <v>19</v>
      </c>
      <c r="I7" s="29" t="s">
        <v>20</v>
      </c>
      <c r="J7" s="30" t="s">
        <v>21</v>
      </c>
      <c r="K7" s="30" t="s">
        <v>22</v>
      </c>
      <c r="L7" s="32" t="s">
        <v>23</v>
      </c>
      <c r="M7" s="31" t="s">
        <v>24</v>
      </c>
      <c r="N7" s="31" t="s">
        <v>347</v>
      </c>
      <c r="O7" s="31" t="s">
        <v>348</v>
      </c>
      <c r="P7" s="35" t="s">
        <v>25</v>
      </c>
      <c r="Q7" s="29" t="s">
        <v>349</v>
      </c>
      <c r="R7" s="32" t="s">
        <v>27</v>
      </c>
      <c r="S7" s="31" t="s">
        <v>347</v>
      </c>
      <c r="T7" s="32" t="s">
        <v>28</v>
      </c>
      <c r="U7" s="33" t="s">
        <v>350</v>
      </c>
      <c r="V7" s="29" t="s">
        <v>30</v>
      </c>
      <c r="W7" s="32" t="s">
        <v>31</v>
      </c>
      <c r="X7" s="31" t="s">
        <v>32</v>
      </c>
      <c r="Y7" s="32" t="s">
        <v>33</v>
      </c>
      <c r="Z7" s="32" t="s">
        <v>351</v>
      </c>
      <c r="AA7" s="32" t="s">
        <v>352</v>
      </c>
      <c r="AB7" s="33" t="s">
        <v>34</v>
      </c>
      <c r="AC7" s="29" t="s">
        <v>35</v>
      </c>
      <c r="AD7" s="32" t="s">
        <v>36</v>
      </c>
      <c r="AE7" s="33" t="s">
        <v>37</v>
      </c>
      <c r="AF7" s="31" t="s">
        <v>353</v>
      </c>
      <c r="AG7" s="31" t="s">
        <v>354</v>
      </c>
      <c r="AH7" s="33" t="s">
        <v>355</v>
      </c>
      <c r="AI7" s="34" t="s">
        <v>38</v>
      </c>
      <c r="AJ7" s="35" t="s">
        <v>39</v>
      </c>
      <c r="AK7" s="65" t="s">
        <v>40</v>
      </c>
      <c r="AL7" s="34" t="s">
        <v>356</v>
      </c>
      <c r="AM7" s="35" t="s">
        <v>357</v>
      </c>
    </row>
    <row r="8" spans="1:39" ht="30" customHeight="1" x14ac:dyDescent="0.3">
      <c r="A8" s="57" t="str">
        <f t="shared" ref="A8:A64" si="0">$E$1</f>
        <v>Unitil - FG&amp;E</v>
      </c>
      <c r="B8" s="63" t="s">
        <v>358</v>
      </c>
      <c r="C8" s="63" t="s">
        <v>358</v>
      </c>
      <c r="D8" s="55" t="s">
        <v>359</v>
      </c>
      <c r="E8" s="55" t="s">
        <v>360</v>
      </c>
      <c r="F8" s="55" t="s">
        <v>361</v>
      </c>
      <c r="G8" s="55" t="s">
        <v>360</v>
      </c>
      <c r="H8" s="9" t="s">
        <v>362</v>
      </c>
      <c r="I8" s="62">
        <v>0</v>
      </c>
      <c r="J8" s="63" t="s">
        <v>358</v>
      </c>
      <c r="K8" s="55">
        <v>1</v>
      </c>
      <c r="L8" s="55" t="s">
        <v>358</v>
      </c>
      <c r="M8" s="63" t="s">
        <v>358</v>
      </c>
      <c r="N8" s="63" t="s">
        <v>358</v>
      </c>
      <c r="O8" s="63" t="s">
        <v>358</v>
      </c>
      <c r="P8" s="185">
        <v>0</v>
      </c>
      <c r="Q8" s="62" t="s">
        <v>358</v>
      </c>
      <c r="R8" s="55" t="s">
        <v>358</v>
      </c>
      <c r="S8" s="55" t="s">
        <v>358</v>
      </c>
      <c r="T8" s="55" t="s">
        <v>358</v>
      </c>
      <c r="U8" s="185" t="s">
        <v>358</v>
      </c>
      <c r="V8" s="62">
        <v>0</v>
      </c>
      <c r="W8" s="55">
        <v>0</v>
      </c>
      <c r="X8" s="55">
        <v>0</v>
      </c>
      <c r="Y8" s="55">
        <v>0</v>
      </c>
      <c r="Z8" s="55" t="s">
        <v>358</v>
      </c>
      <c r="AA8" s="55" t="s">
        <v>358</v>
      </c>
      <c r="AB8" s="185">
        <v>0</v>
      </c>
      <c r="AC8" s="62" t="s">
        <v>358</v>
      </c>
      <c r="AD8" s="55" t="s">
        <v>358</v>
      </c>
      <c r="AE8" s="55">
        <v>0</v>
      </c>
      <c r="AF8" s="55" t="s">
        <v>358</v>
      </c>
      <c r="AG8" s="55" t="s">
        <v>358</v>
      </c>
      <c r="AH8" s="185" t="s">
        <v>358</v>
      </c>
      <c r="AI8" s="62">
        <v>0</v>
      </c>
      <c r="AJ8" s="185">
        <v>0</v>
      </c>
      <c r="AK8" s="66">
        <v>0</v>
      </c>
      <c r="AL8" s="62" t="s">
        <v>358</v>
      </c>
      <c r="AM8" s="185" t="s">
        <v>358</v>
      </c>
    </row>
    <row r="9" spans="1:39" ht="30" customHeight="1" x14ac:dyDescent="0.3">
      <c r="A9" s="57" t="str">
        <f t="shared" si="0"/>
        <v>Unitil - FG&amp;E</v>
      </c>
      <c r="B9" s="63" t="s">
        <v>358</v>
      </c>
      <c r="C9" s="63" t="s">
        <v>358</v>
      </c>
      <c r="D9" s="55" t="s">
        <v>359</v>
      </c>
      <c r="E9" s="55" t="s">
        <v>360</v>
      </c>
      <c r="F9" s="55" t="s">
        <v>363</v>
      </c>
      <c r="G9" s="55" t="s">
        <v>360</v>
      </c>
      <c r="H9" s="9" t="s">
        <v>362</v>
      </c>
      <c r="I9" s="62">
        <v>0</v>
      </c>
      <c r="J9" s="55" t="s">
        <v>358</v>
      </c>
      <c r="K9" s="55">
        <v>1</v>
      </c>
      <c r="L9" s="55" t="s">
        <v>358</v>
      </c>
      <c r="M9" s="55" t="s">
        <v>358</v>
      </c>
      <c r="N9" s="55" t="s">
        <v>358</v>
      </c>
      <c r="O9" s="55" t="s">
        <v>358</v>
      </c>
      <c r="P9" s="191">
        <v>0</v>
      </c>
      <c r="Q9" s="62" t="s">
        <v>358</v>
      </c>
      <c r="R9" s="55" t="s">
        <v>358</v>
      </c>
      <c r="S9" s="55" t="s">
        <v>358</v>
      </c>
      <c r="T9" s="55" t="s">
        <v>358</v>
      </c>
      <c r="U9" s="191" t="s">
        <v>358</v>
      </c>
      <c r="V9" s="62">
        <v>0</v>
      </c>
      <c r="W9" s="55">
        <v>0</v>
      </c>
      <c r="X9" s="55">
        <v>0</v>
      </c>
      <c r="Y9" s="55">
        <v>0</v>
      </c>
      <c r="Z9" s="55" t="s">
        <v>358</v>
      </c>
      <c r="AA9" s="55" t="s">
        <v>358</v>
      </c>
      <c r="AB9" s="185">
        <v>0</v>
      </c>
      <c r="AC9" s="62" t="s">
        <v>358</v>
      </c>
      <c r="AD9" s="55" t="s">
        <v>358</v>
      </c>
      <c r="AE9" s="55">
        <v>0</v>
      </c>
      <c r="AF9" s="55" t="s">
        <v>358</v>
      </c>
      <c r="AG9" s="55" t="s">
        <v>358</v>
      </c>
      <c r="AH9" s="185" t="s">
        <v>358</v>
      </c>
      <c r="AI9" s="192">
        <v>0</v>
      </c>
      <c r="AJ9" s="193">
        <v>0</v>
      </c>
      <c r="AK9" s="194">
        <v>0</v>
      </c>
      <c r="AL9" s="192" t="s">
        <v>358</v>
      </c>
      <c r="AM9" s="193" t="s">
        <v>358</v>
      </c>
    </row>
    <row r="10" spans="1:39" ht="30" customHeight="1" x14ac:dyDescent="0.3">
      <c r="A10" s="57" t="str">
        <f t="shared" si="0"/>
        <v>Unitil - FG&amp;E</v>
      </c>
      <c r="B10" s="63" t="s">
        <v>358</v>
      </c>
      <c r="C10" s="63" t="s">
        <v>358</v>
      </c>
      <c r="D10" s="55" t="s">
        <v>359</v>
      </c>
      <c r="E10" s="55" t="s">
        <v>360</v>
      </c>
      <c r="F10" s="55" t="s">
        <v>364</v>
      </c>
      <c r="G10" s="55" t="s">
        <v>360</v>
      </c>
      <c r="H10" s="9" t="s">
        <v>362</v>
      </c>
      <c r="I10" s="62">
        <v>0</v>
      </c>
      <c r="J10" s="55" t="s">
        <v>358</v>
      </c>
      <c r="K10" s="55">
        <v>1</v>
      </c>
      <c r="L10" s="55" t="s">
        <v>358</v>
      </c>
      <c r="M10" s="55" t="s">
        <v>358</v>
      </c>
      <c r="N10" s="55" t="s">
        <v>358</v>
      </c>
      <c r="O10" s="55" t="s">
        <v>358</v>
      </c>
      <c r="P10" s="191">
        <v>0</v>
      </c>
      <c r="Q10" s="62" t="s">
        <v>358</v>
      </c>
      <c r="R10" s="55" t="s">
        <v>358</v>
      </c>
      <c r="S10" s="55" t="s">
        <v>358</v>
      </c>
      <c r="T10" s="55" t="s">
        <v>358</v>
      </c>
      <c r="U10" s="191" t="s">
        <v>358</v>
      </c>
      <c r="V10" s="62">
        <v>0</v>
      </c>
      <c r="W10" s="55">
        <v>0</v>
      </c>
      <c r="X10" s="55">
        <v>0</v>
      </c>
      <c r="Y10" s="55">
        <v>0</v>
      </c>
      <c r="Z10" s="55" t="s">
        <v>358</v>
      </c>
      <c r="AA10" s="55" t="s">
        <v>358</v>
      </c>
      <c r="AB10" s="185">
        <v>0</v>
      </c>
      <c r="AC10" s="62" t="s">
        <v>358</v>
      </c>
      <c r="AD10" s="55" t="s">
        <v>358</v>
      </c>
      <c r="AE10" s="55">
        <v>0</v>
      </c>
      <c r="AF10" s="55" t="s">
        <v>358</v>
      </c>
      <c r="AG10" s="55" t="s">
        <v>358</v>
      </c>
      <c r="AH10" s="185" t="s">
        <v>358</v>
      </c>
      <c r="AI10" s="192">
        <v>0</v>
      </c>
      <c r="AJ10" s="193">
        <v>0</v>
      </c>
      <c r="AK10" s="194">
        <v>0</v>
      </c>
      <c r="AL10" s="192" t="s">
        <v>358</v>
      </c>
      <c r="AM10" s="193" t="s">
        <v>358</v>
      </c>
    </row>
    <row r="11" spans="1:39" ht="30" customHeight="1" x14ac:dyDescent="0.3">
      <c r="A11" s="57" t="str">
        <f t="shared" si="0"/>
        <v>Unitil - FG&amp;E</v>
      </c>
      <c r="B11" s="63" t="s">
        <v>358</v>
      </c>
      <c r="C11" s="63" t="s">
        <v>358</v>
      </c>
      <c r="D11" s="55" t="s">
        <v>359</v>
      </c>
      <c r="E11" s="55" t="s">
        <v>360</v>
      </c>
      <c r="F11" s="55" t="s">
        <v>365</v>
      </c>
      <c r="G11" s="55" t="s">
        <v>360</v>
      </c>
      <c r="H11" s="9" t="s">
        <v>362</v>
      </c>
      <c r="I11" s="62">
        <v>0</v>
      </c>
      <c r="J11" s="55" t="s">
        <v>358</v>
      </c>
      <c r="K11" s="55">
        <v>1</v>
      </c>
      <c r="L11" s="55" t="s">
        <v>358</v>
      </c>
      <c r="M11" s="55" t="s">
        <v>358</v>
      </c>
      <c r="N11" s="55" t="s">
        <v>358</v>
      </c>
      <c r="O11" s="55" t="s">
        <v>358</v>
      </c>
      <c r="P11" s="191">
        <v>0</v>
      </c>
      <c r="Q11" s="62" t="s">
        <v>358</v>
      </c>
      <c r="R11" s="55" t="s">
        <v>358</v>
      </c>
      <c r="S11" s="55" t="s">
        <v>358</v>
      </c>
      <c r="T11" s="55" t="s">
        <v>358</v>
      </c>
      <c r="U11" s="191" t="s">
        <v>358</v>
      </c>
      <c r="V11" s="62">
        <v>0</v>
      </c>
      <c r="W11" s="55">
        <v>0</v>
      </c>
      <c r="X11" s="55">
        <v>0</v>
      </c>
      <c r="Y11" s="55">
        <v>0</v>
      </c>
      <c r="Z11" s="55" t="s">
        <v>358</v>
      </c>
      <c r="AA11" s="55" t="s">
        <v>358</v>
      </c>
      <c r="AB11" s="185">
        <v>0</v>
      </c>
      <c r="AC11" s="62" t="s">
        <v>358</v>
      </c>
      <c r="AD11" s="55" t="s">
        <v>358</v>
      </c>
      <c r="AE11" s="55">
        <v>0</v>
      </c>
      <c r="AF11" s="55" t="s">
        <v>358</v>
      </c>
      <c r="AG11" s="55" t="s">
        <v>358</v>
      </c>
      <c r="AH11" s="185" t="s">
        <v>358</v>
      </c>
      <c r="AI11" s="192">
        <v>0</v>
      </c>
      <c r="AJ11" s="193">
        <v>0</v>
      </c>
      <c r="AK11" s="194">
        <v>0</v>
      </c>
      <c r="AL11" s="192" t="s">
        <v>358</v>
      </c>
      <c r="AM11" s="193" t="s">
        <v>358</v>
      </c>
    </row>
    <row r="12" spans="1:39" ht="30" customHeight="1" x14ac:dyDescent="0.3">
      <c r="A12" s="57" t="str">
        <f>$E$1</f>
        <v>Unitil - FG&amp;E</v>
      </c>
      <c r="B12" s="63" t="s">
        <v>358</v>
      </c>
      <c r="C12" s="63" t="s">
        <v>358</v>
      </c>
      <c r="D12" s="55" t="s">
        <v>359</v>
      </c>
      <c r="E12" s="55" t="s">
        <v>360</v>
      </c>
      <c r="F12" s="448"/>
      <c r="G12" s="448"/>
      <c r="H12" s="449"/>
      <c r="I12" s="62">
        <v>0</v>
      </c>
      <c r="J12" s="63" t="s">
        <v>358</v>
      </c>
      <c r="K12" s="55">
        <v>0</v>
      </c>
      <c r="L12" s="55" t="s">
        <v>358</v>
      </c>
      <c r="M12" s="63" t="s">
        <v>358</v>
      </c>
      <c r="N12" s="63" t="s">
        <v>358</v>
      </c>
      <c r="O12" s="63" t="s">
        <v>358</v>
      </c>
      <c r="P12" s="185">
        <v>0</v>
      </c>
      <c r="Q12" s="62" t="s">
        <v>358</v>
      </c>
      <c r="R12" s="55" t="s">
        <v>358</v>
      </c>
      <c r="S12" s="55" t="s">
        <v>358</v>
      </c>
      <c r="T12" s="55" t="s">
        <v>358</v>
      </c>
      <c r="U12" s="185" t="s">
        <v>358</v>
      </c>
      <c r="V12" s="62">
        <v>0</v>
      </c>
      <c r="W12" s="55">
        <v>0</v>
      </c>
      <c r="X12" s="55">
        <v>0</v>
      </c>
      <c r="Y12" s="55">
        <v>0</v>
      </c>
      <c r="Z12" s="55" t="s">
        <v>358</v>
      </c>
      <c r="AA12" s="55" t="s">
        <v>358</v>
      </c>
      <c r="AB12" s="185">
        <v>0</v>
      </c>
      <c r="AC12" s="62" t="s">
        <v>358</v>
      </c>
      <c r="AD12" s="55" t="s">
        <v>358</v>
      </c>
      <c r="AE12" s="55">
        <v>0</v>
      </c>
      <c r="AF12" s="55" t="s">
        <v>358</v>
      </c>
      <c r="AG12" s="55" t="s">
        <v>358</v>
      </c>
      <c r="AH12" s="185" t="s">
        <v>358</v>
      </c>
      <c r="AI12" s="62">
        <v>0</v>
      </c>
      <c r="AJ12" s="185">
        <v>0</v>
      </c>
      <c r="AK12" s="66">
        <v>0</v>
      </c>
      <c r="AL12" s="62" t="s">
        <v>358</v>
      </c>
      <c r="AM12" s="185" t="s">
        <v>358</v>
      </c>
    </row>
    <row r="13" spans="1:39" ht="30" customHeight="1" x14ac:dyDescent="0.3">
      <c r="A13" s="57" t="str">
        <f t="shared" si="0"/>
        <v>Unitil - FG&amp;E</v>
      </c>
      <c r="B13" s="63" t="s">
        <v>358</v>
      </c>
      <c r="C13" s="63" t="s">
        <v>358</v>
      </c>
      <c r="D13" s="55" t="s">
        <v>366</v>
      </c>
      <c r="E13" s="55" t="s">
        <v>360</v>
      </c>
      <c r="F13" s="55" t="s">
        <v>367</v>
      </c>
      <c r="G13" s="55" t="s">
        <v>360</v>
      </c>
      <c r="H13" s="9" t="s">
        <v>362</v>
      </c>
      <c r="I13" s="62">
        <v>0</v>
      </c>
      <c r="J13" s="55" t="s">
        <v>358</v>
      </c>
      <c r="K13" s="55">
        <v>0</v>
      </c>
      <c r="L13" s="55" t="s">
        <v>358</v>
      </c>
      <c r="M13" s="55" t="s">
        <v>358</v>
      </c>
      <c r="N13" s="55" t="s">
        <v>358</v>
      </c>
      <c r="O13" s="55" t="s">
        <v>358</v>
      </c>
      <c r="P13" s="191">
        <v>0</v>
      </c>
      <c r="Q13" s="62" t="s">
        <v>358</v>
      </c>
      <c r="R13" s="55" t="s">
        <v>358</v>
      </c>
      <c r="S13" s="55" t="s">
        <v>358</v>
      </c>
      <c r="T13" s="55" t="s">
        <v>358</v>
      </c>
      <c r="U13" s="191" t="s">
        <v>358</v>
      </c>
      <c r="V13" s="62">
        <v>0</v>
      </c>
      <c r="W13" s="55">
        <v>0</v>
      </c>
      <c r="X13" s="55">
        <v>0</v>
      </c>
      <c r="Y13" s="55">
        <v>0</v>
      </c>
      <c r="Z13" s="55" t="s">
        <v>358</v>
      </c>
      <c r="AA13" s="55" t="s">
        <v>358</v>
      </c>
      <c r="AB13" s="185">
        <v>0</v>
      </c>
      <c r="AC13" s="62" t="s">
        <v>358</v>
      </c>
      <c r="AD13" s="55" t="s">
        <v>358</v>
      </c>
      <c r="AE13" s="55">
        <v>0</v>
      </c>
      <c r="AF13" s="55" t="s">
        <v>358</v>
      </c>
      <c r="AG13" s="55" t="s">
        <v>358</v>
      </c>
      <c r="AH13" s="185" t="s">
        <v>358</v>
      </c>
      <c r="AI13" s="192">
        <v>0</v>
      </c>
      <c r="AJ13" s="195">
        <v>0</v>
      </c>
      <c r="AK13" s="194">
        <v>0</v>
      </c>
      <c r="AL13" s="192" t="s">
        <v>358</v>
      </c>
      <c r="AM13" s="195" t="s">
        <v>358</v>
      </c>
    </row>
    <row r="14" spans="1:39" ht="30" customHeight="1" x14ac:dyDescent="0.3">
      <c r="A14" s="57" t="str">
        <f t="shared" si="0"/>
        <v>Unitil - FG&amp;E</v>
      </c>
      <c r="B14" s="63" t="s">
        <v>358</v>
      </c>
      <c r="C14" s="63" t="s">
        <v>358</v>
      </c>
      <c r="D14" s="55" t="s">
        <v>366</v>
      </c>
      <c r="E14" s="55" t="s">
        <v>360</v>
      </c>
      <c r="F14" s="55" t="s">
        <v>368</v>
      </c>
      <c r="G14" s="55" t="s">
        <v>360</v>
      </c>
      <c r="H14" s="9" t="s">
        <v>362</v>
      </c>
      <c r="I14" s="62">
        <v>0</v>
      </c>
      <c r="J14" s="55" t="s">
        <v>358</v>
      </c>
      <c r="K14" s="55">
        <v>0</v>
      </c>
      <c r="L14" s="55" t="s">
        <v>358</v>
      </c>
      <c r="M14" s="55" t="s">
        <v>358</v>
      </c>
      <c r="N14" s="55" t="s">
        <v>358</v>
      </c>
      <c r="O14" s="55" t="s">
        <v>358</v>
      </c>
      <c r="P14" s="191">
        <v>0</v>
      </c>
      <c r="Q14" s="62" t="s">
        <v>358</v>
      </c>
      <c r="R14" s="55" t="s">
        <v>358</v>
      </c>
      <c r="S14" s="55" t="s">
        <v>358</v>
      </c>
      <c r="T14" s="55" t="s">
        <v>358</v>
      </c>
      <c r="U14" s="191" t="s">
        <v>358</v>
      </c>
      <c r="V14" s="62">
        <v>0</v>
      </c>
      <c r="W14" s="55">
        <v>0</v>
      </c>
      <c r="X14" s="55">
        <v>0</v>
      </c>
      <c r="Y14" s="55">
        <v>0</v>
      </c>
      <c r="Z14" s="55" t="s">
        <v>358</v>
      </c>
      <c r="AA14" s="55" t="s">
        <v>358</v>
      </c>
      <c r="AB14" s="185">
        <v>0</v>
      </c>
      <c r="AC14" s="62" t="s">
        <v>358</v>
      </c>
      <c r="AD14" s="55" t="s">
        <v>358</v>
      </c>
      <c r="AE14" s="55">
        <v>0</v>
      </c>
      <c r="AF14" s="190" t="s">
        <v>358</v>
      </c>
      <c r="AG14" s="190" t="s">
        <v>358</v>
      </c>
      <c r="AH14" s="191" t="s">
        <v>358</v>
      </c>
      <c r="AI14" s="192">
        <v>0</v>
      </c>
      <c r="AJ14" s="195">
        <v>0</v>
      </c>
      <c r="AK14" s="194">
        <v>0</v>
      </c>
      <c r="AL14" s="192" t="s">
        <v>358</v>
      </c>
      <c r="AM14" s="195" t="s">
        <v>358</v>
      </c>
    </row>
    <row r="15" spans="1:39" ht="30" customHeight="1" x14ac:dyDescent="0.3">
      <c r="A15" s="57" t="str">
        <f t="shared" si="0"/>
        <v>Unitil - FG&amp;E</v>
      </c>
      <c r="B15" s="63" t="s">
        <v>358</v>
      </c>
      <c r="C15" s="63" t="s">
        <v>358</v>
      </c>
      <c r="D15" s="55" t="s">
        <v>366</v>
      </c>
      <c r="E15" s="55" t="s">
        <v>360</v>
      </c>
      <c r="F15" s="55" t="s">
        <v>369</v>
      </c>
      <c r="G15" s="55" t="s">
        <v>360</v>
      </c>
      <c r="H15" s="9" t="s">
        <v>362</v>
      </c>
      <c r="I15" s="62">
        <v>0</v>
      </c>
      <c r="J15" s="55" t="s">
        <v>358</v>
      </c>
      <c r="K15" s="55">
        <v>0</v>
      </c>
      <c r="L15" s="55" t="s">
        <v>358</v>
      </c>
      <c r="M15" s="55" t="s">
        <v>358</v>
      </c>
      <c r="N15" s="55" t="s">
        <v>358</v>
      </c>
      <c r="O15" s="55" t="s">
        <v>358</v>
      </c>
      <c r="P15" s="191">
        <v>0</v>
      </c>
      <c r="Q15" s="62" t="s">
        <v>358</v>
      </c>
      <c r="R15" s="55" t="s">
        <v>358</v>
      </c>
      <c r="S15" s="55" t="s">
        <v>358</v>
      </c>
      <c r="T15" s="55" t="s">
        <v>358</v>
      </c>
      <c r="U15" s="191" t="s">
        <v>358</v>
      </c>
      <c r="V15" s="62">
        <v>0</v>
      </c>
      <c r="W15" s="55">
        <v>0</v>
      </c>
      <c r="X15" s="55">
        <v>0</v>
      </c>
      <c r="Y15" s="55">
        <v>0</v>
      </c>
      <c r="Z15" s="55" t="s">
        <v>358</v>
      </c>
      <c r="AA15" s="55" t="s">
        <v>358</v>
      </c>
      <c r="AB15" s="185">
        <v>0</v>
      </c>
      <c r="AC15" s="62" t="s">
        <v>358</v>
      </c>
      <c r="AD15" s="55" t="s">
        <v>358</v>
      </c>
      <c r="AE15" s="55">
        <v>0</v>
      </c>
      <c r="AF15" s="190" t="s">
        <v>358</v>
      </c>
      <c r="AG15" s="190" t="s">
        <v>358</v>
      </c>
      <c r="AH15" s="191" t="s">
        <v>358</v>
      </c>
      <c r="AI15" s="192">
        <v>0</v>
      </c>
      <c r="AJ15" s="195">
        <v>0</v>
      </c>
      <c r="AK15" s="194">
        <v>0</v>
      </c>
      <c r="AL15" s="192" t="s">
        <v>358</v>
      </c>
      <c r="AM15" s="195" t="s">
        <v>358</v>
      </c>
    </row>
    <row r="16" spans="1:39" ht="30" customHeight="1" x14ac:dyDescent="0.3">
      <c r="A16" s="57" t="str">
        <f t="shared" si="0"/>
        <v>Unitil - FG&amp;E</v>
      </c>
      <c r="B16" s="63" t="s">
        <v>358</v>
      </c>
      <c r="C16" s="63" t="s">
        <v>358</v>
      </c>
      <c r="D16" s="55" t="s">
        <v>366</v>
      </c>
      <c r="E16" s="55" t="s">
        <v>360</v>
      </c>
      <c r="F16" s="448"/>
      <c r="G16" s="448"/>
      <c r="H16" s="449"/>
      <c r="I16" s="62">
        <v>0</v>
      </c>
      <c r="J16" s="55" t="s">
        <v>358</v>
      </c>
      <c r="K16" s="55">
        <v>0</v>
      </c>
      <c r="L16" s="55" t="s">
        <v>358</v>
      </c>
      <c r="M16" s="55" t="s">
        <v>358</v>
      </c>
      <c r="N16" s="55" t="s">
        <v>358</v>
      </c>
      <c r="O16" s="55" t="s">
        <v>358</v>
      </c>
      <c r="P16" s="191">
        <v>0</v>
      </c>
      <c r="Q16" s="62" t="s">
        <v>358</v>
      </c>
      <c r="R16" s="55" t="s">
        <v>358</v>
      </c>
      <c r="S16" s="55" t="s">
        <v>358</v>
      </c>
      <c r="T16" s="55" t="s">
        <v>358</v>
      </c>
      <c r="U16" s="191" t="s">
        <v>358</v>
      </c>
      <c r="V16" s="62">
        <v>0</v>
      </c>
      <c r="W16" s="55">
        <v>0</v>
      </c>
      <c r="X16" s="55">
        <v>0</v>
      </c>
      <c r="Y16" s="55">
        <v>0</v>
      </c>
      <c r="Z16" s="55" t="s">
        <v>358</v>
      </c>
      <c r="AA16" s="55" t="s">
        <v>358</v>
      </c>
      <c r="AB16" s="185">
        <v>0</v>
      </c>
      <c r="AC16" s="62" t="s">
        <v>358</v>
      </c>
      <c r="AD16" s="55" t="s">
        <v>358</v>
      </c>
      <c r="AE16" s="55">
        <v>0</v>
      </c>
      <c r="AF16" s="190" t="s">
        <v>358</v>
      </c>
      <c r="AG16" s="190" t="s">
        <v>358</v>
      </c>
      <c r="AH16" s="191" t="s">
        <v>358</v>
      </c>
      <c r="AI16" s="192">
        <v>0</v>
      </c>
      <c r="AJ16" s="195">
        <v>0</v>
      </c>
      <c r="AK16" s="194">
        <v>0</v>
      </c>
      <c r="AL16" s="192" t="s">
        <v>358</v>
      </c>
      <c r="AM16" s="195" t="s">
        <v>358</v>
      </c>
    </row>
    <row r="17" spans="1:39" ht="30" customHeight="1" x14ac:dyDescent="0.3">
      <c r="A17" s="57" t="str">
        <f t="shared" si="0"/>
        <v>Unitil - FG&amp;E</v>
      </c>
      <c r="B17" s="63" t="s">
        <v>358</v>
      </c>
      <c r="C17" s="63" t="s">
        <v>358</v>
      </c>
      <c r="D17" s="55" t="s">
        <v>370</v>
      </c>
      <c r="E17" s="55" t="s">
        <v>370</v>
      </c>
      <c r="F17" s="55" t="s">
        <v>371</v>
      </c>
      <c r="G17" s="55" t="s">
        <v>370</v>
      </c>
      <c r="H17" s="9" t="s">
        <v>362</v>
      </c>
      <c r="I17" s="62">
        <v>0</v>
      </c>
      <c r="J17" s="55" t="s">
        <v>358</v>
      </c>
      <c r="K17" s="55">
        <v>1</v>
      </c>
      <c r="L17" s="55" t="s">
        <v>358</v>
      </c>
      <c r="M17" s="55" t="s">
        <v>358</v>
      </c>
      <c r="N17" s="55" t="s">
        <v>358</v>
      </c>
      <c r="O17" s="55" t="s">
        <v>358</v>
      </c>
      <c r="P17" s="191">
        <v>0</v>
      </c>
      <c r="Q17" s="62" t="s">
        <v>358</v>
      </c>
      <c r="R17" s="55" t="s">
        <v>358</v>
      </c>
      <c r="S17" s="55" t="s">
        <v>358</v>
      </c>
      <c r="T17" s="55" t="s">
        <v>358</v>
      </c>
      <c r="U17" s="191" t="s">
        <v>358</v>
      </c>
      <c r="V17" s="62">
        <v>0</v>
      </c>
      <c r="W17" s="55">
        <v>0</v>
      </c>
      <c r="X17" s="55">
        <v>0</v>
      </c>
      <c r="Y17" s="55">
        <v>0</v>
      </c>
      <c r="Z17" s="55" t="s">
        <v>358</v>
      </c>
      <c r="AA17" s="55" t="s">
        <v>358</v>
      </c>
      <c r="AB17" s="185">
        <v>0</v>
      </c>
      <c r="AC17" s="62" t="s">
        <v>358</v>
      </c>
      <c r="AD17" s="55" t="s">
        <v>358</v>
      </c>
      <c r="AE17" s="55">
        <v>0</v>
      </c>
      <c r="AF17" s="190" t="s">
        <v>358</v>
      </c>
      <c r="AG17" s="190" t="s">
        <v>358</v>
      </c>
      <c r="AH17" s="191" t="s">
        <v>358</v>
      </c>
      <c r="AI17" s="192">
        <v>0</v>
      </c>
      <c r="AJ17" s="195">
        <v>0</v>
      </c>
      <c r="AK17" s="194">
        <v>0</v>
      </c>
      <c r="AL17" s="192" t="s">
        <v>358</v>
      </c>
      <c r="AM17" s="195" t="s">
        <v>358</v>
      </c>
    </row>
    <row r="18" spans="1:39" ht="30" customHeight="1" x14ac:dyDescent="0.3">
      <c r="A18" s="57" t="str">
        <f t="shared" si="0"/>
        <v>Unitil - FG&amp;E</v>
      </c>
      <c r="B18" s="63" t="s">
        <v>358</v>
      </c>
      <c r="C18" s="63" t="s">
        <v>358</v>
      </c>
      <c r="D18" s="55" t="s">
        <v>370</v>
      </c>
      <c r="E18" s="55" t="s">
        <v>370</v>
      </c>
      <c r="F18" s="55" t="s">
        <v>372</v>
      </c>
      <c r="G18" s="55" t="s">
        <v>370</v>
      </c>
      <c r="H18" s="9" t="s">
        <v>362</v>
      </c>
      <c r="I18" s="62">
        <v>0</v>
      </c>
      <c r="J18" s="55" t="s">
        <v>358</v>
      </c>
      <c r="K18" s="55">
        <v>1</v>
      </c>
      <c r="L18" s="55" t="s">
        <v>358</v>
      </c>
      <c r="M18" s="55" t="s">
        <v>358</v>
      </c>
      <c r="N18" s="55" t="s">
        <v>358</v>
      </c>
      <c r="O18" s="55" t="s">
        <v>358</v>
      </c>
      <c r="P18" s="191">
        <v>0</v>
      </c>
      <c r="Q18" s="62" t="s">
        <v>358</v>
      </c>
      <c r="R18" s="55" t="s">
        <v>358</v>
      </c>
      <c r="S18" s="55" t="s">
        <v>358</v>
      </c>
      <c r="T18" s="55" t="s">
        <v>358</v>
      </c>
      <c r="U18" s="191" t="s">
        <v>358</v>
      </c>
      <c r="V18" s="62">
        <v>0</v>
      </c>
      <c r="W18" s="55">
        <v>0</v>
      </c>
      <c r="X18" s="55">
        <v>0</v>
      </c>
      <c r="Y18" s="55">
        <v>0</v>
      </c>
      <c r="Z18" s="55" t="s">
        <v>358</v>
      </c>
      <c r="AA18" s="55" t="s">
        <v>358</v>
      </c>
      <c r="AB18" s="185">
        <v>0</v>
      </c>
      <c r="AC18" s="62" t="s">
        <v>358</v>
      </c>
      <c r="AD18" s="55" t="s">
        <v>358</v>
      </c>
      <c r="AE18" s="55">
        <v>0</v>
      </c>
      <c r="AF18" s="190" t="s">
        <v>358</v>
      </c>
      <c r="AG18" s="190" t="s">
        <v>358</v>
      </c>
      <c r="AH18" s="191" t="s">
        <v>358</v>
      </c>
      <c r="AI18" s="192">
        <v>0</v>
      </c>
      <c r="AJ18" s="195">
        <v>0</v>
      </c>
      <c r="AK18" s="194">
        <v>0</v>
      </c>
      <c r="AL18" s="192" t="s">
        <v>358</v>
      </c>
      <c r="AM18" s="195" t="s">
        <v>358</v>
      </c>
    </row>
    <row r="19" spans="1:39" ht="30" customHeight="1" x14ac:dyDescent="0.3">
      <c r="A19" s="57" t="str">
        <f t="shared" si="0"/>
        <v>Unitil - FG&amp;E</v>
      </c>
      <c r="B19" s="63" t="s">
        <v>358</v>
      </c>
      <c r="C19" s="63" t="s">
        <v>358</v>
      </c>
      <c r="D19" s="55" t="s">
        <v>370</v>
      </c>
      <c r="E19" s="55" t="s">
        <v>370</v>
      </c>
      <c r="F19" s="55" t="s">
        <v>373</v>
      </c>
      <c r="G19" s="55" t="s">
        <v>374</v>
      </c>
      <c r="H19" s="9" t="s">
        <v>362</v>
      </c>
      <c r="I19" s="62">
        <v>0</v>
      </c>
      <c r="J19" s="55" t="s">
        <v>358</v>
      </c>
      <c r="K19" s="55">
        <v>1</v>
      </c>
      <c r="L19" s="55" t="s">
        <v>358</v>
      </c>
      <c r="M19" s="55" t="s">
        <v>358</v>
      </c>
      <c r="N19" s="55" t="s">
        <v>358</v>
      </c>
      <c r="O19" s="55" t="s">
        <v>358</v>
      </c>
      <c r="P19" s="191">
        <v>0</v>
      </c>
      <c r="Q19" s="62" t="s">
        <v>358</v>
      </c>
      <c r="R19" s="55" t="s">
        <v>358</v>
      </c>
      <c r="S19" s="55" t="s">
        <v>358</v>
      </c>
      <c r="T19" s="55" t="s">
        <v>358</v>
      </c>
      <c r="U19" s="191" t="s">
        <v>358</v>
      </c>
      <c r="V19" s="62">
        <v>0</v>
      </c>
      <c r="W19" s="55">
        <v>0</v>
      </c>
      <c r="X19" s="55">
        <v>0</v>
      </c>
      <c r="Y19" s="55">
        <v>0</v>
      </c>
      <c r="Z19" s="55" t="s">
        <v>358</v>
      </c>
      <c r="AA19" s="55" t="s">
        <v>358</v>
      </c>
      <c r="AB19" s="185">
        <v>0</v>
      </c>
      <c r="AC19" s="62" t="s">
        <v>358</v>
      </c>
      <c r="AD19" s="55" t="s">
        <v>358</v>
      </c>
      <c r="AE19" s="55">
        <v>0</v>
      </c>
      <c r="AF19" s="190" t="s">
        <v>358</v>
      </c>
      <c r="AG19" s="190" t="s">
        <v>358</v>
      </c>
      <c r="AH19" s="191" t="s">
        <v>358</v>
      </c>
      <c r="AI19" s="192">
        <v>18</v>
      </c>
      <c r="AJ19" s="195">
        <v>0</v>
      </c>
      <c r="AK19" s="194">
        <v>0</v>
      </c>
      <c r="AL19" s="192" t="s">
        <v>358</v>
      </c>
      <c r="AM19" s="195" t="s">
        <v>358</v>
      </c>
    </row>
    <row r="20" spans="1:39" ht="30" customHeight="1" x14ac:dyDescent="0.3">
      <c r="A20" s="57" t="str">
        <f t="shared" si="0"/>
        <v>Unitil - FG&amp;E</v>
      </c>
      <c r="B20" s="63" t="s">
        <v>358</v>
      </c>
      <c r="C20" s="63" t="s">
        <v>358</v>
      </c>
      <c r="D20" s="55" t="s">
        <v>370</v>
      </c>
      <c r="E20" s="55" t="s">
        <v>370</v>
      </c>
      <c r="F20" s="55" t="s">
        <v>375</v>
      </c>
      <c r="G20" s="55" t="s">
        <v>370</v>
      </c>
      <c r="H20" s="9" t="s">
        <v>362</v>
      </c>
      <c r="I20" s="62">
        <v>0</v>
      </c>
      <c r="J20" s="55" t="s">
        <v>358</v>
      </c>
      <c r="K20" s="55">
        <v>1</v>
      </c>
      <c r="L20" s="55" t="s">
        <v>358</v>
      </c>
      <c r="M20" s="55" t="s">
        <v>358</v>
      </c>
      <c r="N20" s="55" t="s">
        <v>358</v>
      </c>
      <c r="O20" s="55" t="s">
        <v>358</v>
      </c>
      <c r="P20" s="191">
        <v>0</v>
      </c>
      <c r="Q20" s="62" t="s">
        <v>358</v>
      </c>
      <c r="R20" s="55" t="s">
        <v>358</v>
      </c>
      <c r="S20" s="55" t="s">
        <v>358</v>
      </c>
      <c r="T20" s="55" t="s">
        <v>358</v>
      </c>
      <c r="U20" s="191" t="s">
        <v>358</v>
      </c>
      <c r="V20" s="62">
        <v>0</v>
      </c>
      <c r="W20" s="55">
        <v>0</v>
      </c>
      <c r="X20" s="55">
        <v>0</v>
      </c>
      <c r="Y20" s="55">
        <v>0</v>
      </c>
      <c r="Z20" s="55" t="s">
        <v>358</v>
      </c>
      <c r="AA20" s="55" t="s">
        <v>358</v>
      </c>
      <c r="AB20" s="185">
        <v>0</v>
      </c>
      <c r="AC20" s="62" t="s">
        <v>358</v>
      </c>
      <c r="AD20" s="55" t="s">
        <v>358</v>
      </c>
      <c r="AE20" s="55">
        <v>0</v>
      </c>
      <c r="AF20" s="190" t="s">
        <v>358</v>
      </c>
      <c r="AG20" s="190" t="s">
        <v>358</v>
      </c>
      <c r="AH20" s="191" t="s">
        <v>358</v>
      </c>
      <c r="AI20" s="192">
        <v>4</v>
      </c>
      <c r="AJ20" s="195">
        <v>0</v>
      </c>
      <c r="AK20" s="194">
        <v>0</v>
      </c>
      <c r="AL20" s="192" t="s">
        <v>358</v>
      </c>
      <c r="AM20" s="195" t="s">
        <v>358</v>
      </c>
    </row>
    <row r="21" spans="1:39" ht="30" customHeight="1" x14ac:dyDescent="0.3">
      <c r="A21" s="57" t="str">
        <f t="shared" si="0"/>
        <v>Unitil - FG&amp;E</v>
      </c>
      <c r="B21" s="63" t="s">
        <v>358</v>
      </c>
      <c r="C21" s="63" t="s">
        <v>358</v>
      </c>
      <c r="D21" s="55" t="s">
        <v>370</v>
      </c>
      <c r="E21" s="55" t="s">
        <v>370</v>
      </c>
      <c r="F21" s="448"/>
      <c r="G21" s="448"/>
      <c r="H21" s="449"/>
      <c r="I21" s="62">
        <v>0</v>
      </c>
      <c r="J21" s="55" t="s">
        <v>358</v>
      </c>
      <c r="K21" s="55">
        <v>0</v>
      </c>
      <c r="L21" s="55" t="s">
        <v>358</v>
      </c>
      <c r="M21" s="55" t="s">
        <v>358</v>
      </c>
      <c r="N21" s="55" t="s">
        <v>358</v>
      </c>
      <c r="O21" s="55" t="s">
        <v>358</v>
      </c>
      <c r="P21" s="191">
        <v>0</v>
      </c>
      <c r="Q21" s="62" t="s">
        <v>358</v>
      </c>
      <c r="R21" s="55" t="s">
        <v>358</v>
      </c>
      <c r="S21" s="55" t="s">
        <v>358</v>
      </c>
      <c r="T21" s="55" t="s">
        <v>358</v>
      </c>
      <c r="U21" s="191" t="s">
        <v>358</v>
      </c>
      <c r="V21" s="62">
        <v>0</v>
      </c>
      <c r="W21" s="55">
        <v>0</v>
      </c>
      <c r="X21" s="55">
        <v>0</v>
      </c>
      <c r="Y21" s="55">
        <v>0</v>
      </c>
      <c r="Z21" s="55" t="s">
        <v>358</v>
      </c>
      <c r="AA21" s="55" t="s">
        <v>358</v>
      </c>
      <c r="AB21" s="185">
        <v>0</v>
      </c>
      <c r="AC21" s="62" t="s">
        <v>358</v>
      </c>
      <c r="AD21" s="55" t="s">
        <v>358</v>
      </c>
      <c r="AE21" s="55">
        <v>0</v>
      </c>
      <c r="AF21" s="190" t="s">
        <v>358</v>
      </c>
      <c r="AG21" s="190" t="s">
        <v>358</v>
      </c>
      <c r="AH21" s="191" t="s">
        <v>358</v>
      </c>
      <c r="AI21" s="192">
        <v>0</v>
      </c>
      <c r="AJ21" s="195">
        <v>0</v>
      </c>
      <c r="AK21" s="194">
        <v>0</v>
      </c>
      <c r="AL21" s="192" t="s">
        <v>358</v>
      </c>
      <c r="AM21" s="195" t="s">
        <v>358</v>
      </c>
    </row>
    <row r="22" spans="1:39" ht="30" customHeight="1" x14ac:dyDescent="0.3">
      <c r="A22" s="57" t="str">
        <f t="shared" si="0"/>
        <v>Unitil - FG&amp;E</v>
      </c>
      <c r="B22" s="63" t="s">
        <v>358</v>
      </c>
      <c r="C22" s="63" t="s">
        <v>358</v>
      </c>
      <c r="D22" s="55" t="s">
        <v>376</v>
      </c>
      <c r="E22" s="55" t="s">
        <v>360</v>
      </c>
      <c r="F22" s="55" t="s">
        <v>377</v>
      </c>
      <c r="G22" s="55" t="s">
        <v>360</v>
      </c>
      <c r="H22" s="9" t="s">
        <v>362</v>
      </c>
      <c r="I22" s="62">
        <v>0</v>
      </c>
      <c r="J22" s="55" t="s">
        <v>358</v>
      </c>
      <c r="K22" s="55">
        <v>0</v>
      </c>
      <c r="L22" s="55" t="s">
        <v>358</v>
      </c>
      <c r="M22" s="55" t="s">
        <v>358</v>
      </c>
      <c r="N22" s="55" t="s">
        <v>358</v>
      </c>
      <c r="O22" s="55" t="s">
        <v>358</v>
      </c>
      <c r="P22" s="191">
        <v>0</v>
      </c>
      <c r="Q22" s="62" t="s">
        <v>358</v>
      </c>
      <c r="R22" s="55" t="s">
        <v>358</v>
      </c>
      <c r="S22" s="55" t="s">
        <v>358</v>
      </c>
      <c r="T22" s="55" t="s">
        <v>358</v>
      </c>
      <c r="U22" s="191" t="s">
        <v>358</v>
      </c>
      <c r="V22" s="62">
        <v>0</v>
      </c>
      <c r="W22" s="55">
        <v>0</v>
      </c>
      <c r="X22" s="55">
        <v>0</v>
      </c>
      <c r="Y22" s="55">
        <v>0</v>
      </c>
      <c r="Z22" s="55" t="s">
        <v>358</v>
      </c>
      <c r="AA22" s="55" t="s">
        <v>358</v>
      </c>
      <c r="AB22" s="185">
        <v>0</v>
      </c>
      <c r="AC22" s="62" t="s">
        <v>358</v>
      </c>
      <c r="AD22" s="55" t="s">
        <v>358</v>
      </c>
      <c r="AE22" s="55">
        <v>0</v>
      </c>
      <c r="AF22" s="190" t="s">
        <v>358</v>
      </c>
      <c r="AG22" s="190" t="s">
        <v>358</v>
      </c>
      <c r="AH22" s="191" t="s">
        <v>358</v>
      </c>
      <c r="AI22" s="192">
        <v>0</v>
      </c>
      <c r="AJ22" s="195">
        <v>0</v>
      </c>
      <c r="AK22" s="194">
        <v>0</v>
      </c>
      <c r="AL22" s="192" t="s">
        <v>358</v>
      </c>
      <c r="AM22" s="195" t="s">
        <v>358</v>
      </c>
    </row>
    <row r="23" spans="1:39" ht="30" customHeight="1" x14ac:dyDescent="0.3">
      <c r="A23" s="57" t="str">
        <f t="shared" si="0"/>
        <v>Unitil - FG&amp;E</v>
      </c>
      <c r="B23" s="63" t="s">
        <v>358</v>
      </c>
      <c r="C23" s="63" t="s">
        <v>358</v>
      </c>
      <c r="D23" s="55" t="s">
        <v>376</v>
      </c>
      <c r="E23" s="55" t="s">
        <v>360</v>
      </c>
      <c r="F23" s="448"/>
      <c r="G23" s="448"/>
      <c r="H23" s="449"/>
      <c r="I23" s="62">
        <v>0</v>
      </c>
      <c r="J23" s="55" t="s">
        <v>358</v>
      </c>
      <c r="K23" s="55">
        <v>0</v>
      </c>
      <c r="L23" s="55" t="s">
        <v>358</v>
      </c>
      <c r="M23" s="55" t="s">
        <v>358</v>
      </c>
      <c r="N23" s="55" t="s">
        <v>358</v>
      </c>
      <c r="O23" s="55" t="s">
        <v>358</v>
      </c>
      <c r="P23" s="191">
        <v>0</v>
      </c>
      <c r="Q23" s="62" t="s">
        <v>358</v>
      </c>
      <c r="R23" s="55" t="s">
        <v>358</v>
      </c>
      <c r="S23" s="55" t="s">
        <v>358</v>
      </c>
      <c r="T23" s="55" t="s">
        <v>358</v>
      </c>
      <c r="U23" s="191" t="s">
        <v>358</v>
      </c>
      <c r="V23" s="62">
        <v>0</v>
      </c>
      <c r="W23" s="55">
        <v>0</v>
      </c>
      <c r="X23" s="55">
        <v>0</v>
      </c>
      <c r="Y23" s="55">
        <v>0</v>
      </c>
      <c r="Z23" s="55" t="s">
        <v>358</v>
      </c>
      <c r="AA23" s="55" t="s">
        <v>358</v>
      </c>
      <c r="AB23" s="185">
        <v>0</v>
      </c>
      <c r="AC23" s="62" t="s">
        <v>358</v>
      </c>
      <c r="AD23" s="55" t="s">
        <v>358</v>
      </c>
      <c r="AE23" s="55">
        <v>0</v>
      </c>
      <c r="AF23" s="190" t="s">
        <v>358</v>
      </c>
      <c r="AG23" s="190" t="s">
        <v>358</v>
      </c>
      <c r="AH23" s="191" t="s">
        <v>358</v>
      </c>
      <c r="AI23" s="192">
        <v>0</v>
      </c>
      <c r="AJ23" s="195">
        <v>0</v>
      </c>
      <c r="AK23" s="194">
        <v>0</v>
      </c>
      <c r="AL23" s="192" t="s">
        <v>358</v>
      </c>
      <c r="AM23" s="195" t="s">
        <v>358</v>
      </c>
    </row>
    <row r="24" spans="1:39" ht="30" customHeight="1" x14ac:dyDescent="0.3">
      <c r="A24" s="57" t="str">
        <f t="shared" si="0"/>
        <v>Unitil - FG&amp;E</v>
      </c>
      <c r="B24" s="63" t="s">
        <v>358</v>
      </c>
      <c r="C24" s="63" t="s">
        <v>358</v>
      </c>
      <c r="D24" s="55" t="s">
        <v>378</v>
      </c>
      <c r="E24" s="55" t="s">
        <v>360</v>
      </c>
      <c r="F24" s="55">
        <v>1341</v>
      </c>
      <c r="G24" s="55" t="s">
        <v>360</v>
      </c>
      <c r="H24" s="9" t="s">
        <v>362</v>
      </c>
      <c r="I24" s="62">
        <v>0</v>
      </c>
      <c r="J24" s="55" t="s">
        <v>358</v>
      </c>
      <c r="K24" s="55">
        <v>0</v>
      </c>
      <c r="L24" s="55" t="s">
        <v>358</v>
      </c>
      <c r="M24" s="55" t="s">
        <v>358</v>
      </c>
      <c r="N24" s="55" t="s">
        <v>358</v>
      </c>
      <c r="O24" s="55" t="s">
        <v>358</v>
      </c>
      <c r="P24" s="191">
        <v>0</v>
      </c>
      <c r="Q24" s="62" t="s">
        <v>358</v>
      </c>
      <c r="R24" s="55" t="s">
        <v>358</v>
      </c>
      <c r="S24" s="55" t="s">
        <v>358</v>
      </c>
      <c r="T24" s="55" t="s">
        <v>358</v>
      </c>
      <c r="U24" s="191" t="s">
        <v>358</v>
      </c>
      <c r="V24" s="62">
        <v>0</v>
      </c>
      <c r="W24" s="55">
        <v>0</v>
      </c>
      <c r="X24" s="55">
        <v>0</v>
      </c>
      <c r="Y24" s="55">
        <v>0</v>
      </c>
      <c r="Z24" s="55" t="s">
        <v>358</v>
      </c>
      <c r="AA24" s="55" t="s">
        <v>358</v>
      </c>
      <c r="AB24" s="185">
        <v>0</v>
      </c>
      <c r="AC24" s="62" t="s">
        <v>358</v>
      </c>
      <c r="AD24" s="55" t="s">
        <v>358</v>
      </c>
      <c r="AE24" s="55">
        <v>0</v>
      </c>
      <c r="AF24" s="190" t="s">
        <v>358</v>
      </c>
      <c r="AG24" s="190" t="s">
        <v>358</v>
      </c>
      <c r="AH24" s="191" t="s">
        <v>358</v>
      </c>
      <c r="AI24" s="192">
        <v>0</v>
      </c>
      <c r="AJ24" s="195">
        <v>0</v>
      </c>
      <c r="AK24" s="194">
        <v>0</v>
      </c>
      <c r="AL24" s="192" t="s">
        <v>358</v>
      </c>
      <c r="AM24" s="195" t="s">
        <v>358</v>
      </c>
    </row>
    <row r="25" spans="1:39" ht="30" customHeight="1" x14ac:dyDescent="0.3">
      <c r="A25" s="57" t="str">
        <f t="shared" si="0"/>
        <v>Unitil - FG&amp;E</v>
      </c>
      <c r="B25" s="63" t="s">
        <v>358</v>
      </c>
      <c r="C25" s="63" t="s">
        <v>358</v>
      </c>
      <c r="D25" s="55" t="s">
        <v>378</v>
      </c>
      <c r="E25" s="55" t="s">
        <v>360</v>
      </c>
      <c r="F25" s="448"/>
      <c r="G25" s="448"/>
      <c r="H25" s="449"/>
      <c r="I25" s="62">
        <v>0</v>
      </c>
      <c r="J25" s="55" t="s">
        <v>358</v>
      </c>
      <c r="K25" s="55">
        <v>0</v>
      </c>
      <c r="L25" s="55" t="s">
        <v>358</v>
      </c>
      <c r="M25" s="55" t="s">
        <v>358</v>
      </c>
      <c r="N25" s="55" t="s">
        <v>358</v>
      </c>
      <c r="O25" s="55" t="s">
        <v>358</v>
      </c>
      <c r="P25" s="191">
        <v>0</v>
      </c>
      <c r="Q25" s="62" t="s">
        <v>358</v>
      </c>
      <c r="R25" s="55" t="s">
        <v>358</v>
      </c>
      <c r="S25" s="55" t="s">
        <v>358</v>
      </c>
      <c r="T25" s="55" t="s">
        <v>358</v>
      </c>
      <c r="U25" s="191" t="s">
        <v>358</v>
      </c>
      <c r="V25" s="62">
        <v>0</v>
      </c>
      <c r="W25" s="55">
        <v>0</v>
      </c>
      <c r="X25" s="55">
        <v>0</v>
      </c>
      <c r="Y25" s="55">
        <v>0</v>
      </c>
      <c r="Z25" s="55" t="s">
        <v>358</v>
      </c>
      <c r="AA25" s="55" t="s">
        <v>358</v>
      </c>
      <c r="AB25" s="185">
        <v>0</v>
      </c>
      <c r="AC25" s="62" t="s">
        <v>358</v>
      </c>
      <c r="AD25" s="55" t="s">
        <v>358</v>
      </c>
      <c r="AE25" s="55">
        <v>0</v>
      </c>
      <c r="AF25" s="190" t="s">
        <v>358</v>
      </c>
      <c r="AG25" s="190" t="s">
        <v>358</v>
      </c>
      <c r="AH25" s="191" t="s">
        <v>358</v>
      </c>
      <c r="AI25" s="192">
        <v>0</v>
      </c>
      <c r="AJ25" s="195">
        <v>0</v>
      </c>
      <c r="AK25" s="194">
        <v>0</v>
      </c>
      <c r="AL25" s="192" t="s">
        <v>358</v>
      </c>
      <c r="AM25" s="195" t="s">
        <v>358</v>
      </c>
    </row>
    <row r="26" spans="1:39" ht="30" customHeight="1" x14ac:dyDescent="0.3">
      <c r="A26" s="57" t="str">
        <f t="shared" si="0"/>
        <v>Unitil - FG&amp;E</v>
      </c>
      <c r="B26" s="63" t="s">
        <v>358</v>
      </c>
      <c r="C26" s="63" t="s">
        <v>358</v>
      </c>
      <c r="D26" s="55" t="s">
        <v>379</v>
      </c>
      <c r="E26" s="55" t="s">
        <v>360</v>
      </c>
      <c r="F26" s="55" t="s">
        <v>380</v>
      </c>
      <c r="G26" s="55" t="s">
        <v>360</v>
      </c>
      <c r="H26" s="9" t="s">
        <v>362</v>
      </c>
      <c r="I26" s="62">
        <v>0</v>
      </c>
      <c r="J26" s="55" t="s">
        <v>358</v>
      </c>
      <c r="K26" s="55">
        <v>0</v>
      </c>
      <c r="L26" s="55" t="s">
        <v>358</v>
      </c>
      <c r="M26" s="55" t="s">
        <v>358</v>
      </c>
      <c r="N26" s="55" t="s">
        <v>358</v>
      </c>
      <c r="O26" s="55" t="s">
        <v>358</v>
      </c>
      <c r="P26" s="191">
        <v>0</v>
      </c>
      <c r="Q26" s="62" t="s">
        <v>358</v>
      </c>
      <c r="R26" s="55" t="s">
        <v>358</v>
      </c>
      <c r="S26" s="55" t="s">
        <v>358</v>
      </c>
      <c r="T26" s="55" t="s">
        <v>358</v>
      </c>
      <c r="U26" s="191" t="s">
        <v>358</v>
      </c>
      <c r="V26" s="62">
        <v>0</v>
      </c>
      <c r="W26" s="55">
        <v>0</v>
      </c>
      <c r="X26" s="55">
        <v>0</v>
      </c>
      <c r="Y26" s="55">
        <v>0</v>
      </c>
      <c r="Z26" s="55" t="s">
        <v>358</v>
      </c>
      <c r="AA26" s="55" t="s">
        <v>358</v>
      </c>
      <c r="AB26" s="185">
        <v>0</v>
      </c>
      <c r="AC26" s="62" t="s">
        <v>358</v>
      </c>
      <c r="AD26" s="55" t="s">
        <v>358</v>
      </c>
      <c r="AE26" s="55">
        <v>0</v>
      </c>
      <c r="AF26" s="190" t="s">
        <v>358</v>
      </c>
      <c r="AG26" s="190" t="s">
        <v>358</v>
      </c>
      <c r="AH26" s="191" t="s">
        <v>358</v>
      </c>
      <c r="AI26" s="192">
        <v>0</v>
      </c>
      <c r="AJ26" s="195">
        <v>0</v>
      </c>
      <c r="AK26" s="194">
        <v>0</v>
      </c>
      <c r="AL26" s="192" t="s">
        <v>358</v>
      </c>
      <c r="AM26" s="195" t="s">
        <v>358</v>
      </c>
    </row>
    <row r="27" spans="1:39" ht="30" customHeight="1" x14ac:dyDescent="0.3">
      <c r="A27" s="57" t="str">
        <f t="shared" si="0"/>
        <v>Unitil - FG&amp;E</v>
      </c>
      <c r="B27" s="63" t="s">
        <v>358</v>
      </c>
      <c r="C27" s="63" t="s">
        <v>358</v>
      </c>
      <c r="D27" s="55" t="s">
        <v>379</v>
      </c>
      <c r="E27" s="55" t="s">
        <v>360</v>
      </c>
      <c r="F27" s="55" t="s">
        <v>381</v>
      </c>
      <c r="G27" s="55" t="s">
        <v>360</v>
      </c>
      <c r="H27" s="9" t="s">
        <v>362</v>
      </c>
      <c r="I27" s="62">
        <v>0</v>
      </c>
      <c r="J27" s="55" t="s">
        <v>358</v>
      </c>
      <c r="K27" s="55">
        <v>0</v>
      </c>
      <c r="L27" s="55" t="s">
        <v>358</v>
      </c>
      <c r="M27" s="55" t="s">
        <v>358</v>
      </c>
      <c r="N27" s="55" t="s">
        <v>358</v>
      </c>
      <c r="O27" s="55" t="s">
        <v>358</v>
      </c>
      <c r="P27" s="191">
        <v>0</v>
      </c>
      <c r="Q27" s="62" t="s">
        <v>358</v>
      </c>
      <c r="R27" s="55" t="s">
        <v>358</v>
      </c>
      <c r="S27" s="55" t="s">
        <v>358</v>
      </c>
      <c r="T27" s="55" t="s">
        <v>358</v>
      </c>
      <c r="U27" s="191" t="s">
        <v>358</v>
      </c>
      <c r="V27" s="62">
        <v>0</v>
      </c>
      <c r="W27" s="55">
        <v>0</v>
      </c>
      <c r="X27" s="55">
        <v>0</v>
      </c>
      <c r="Y27" s="55">
        <v>0</v>
      </c>
      <c r="Z27" s="55" t="s">
        <v>358</v>
      </c>
      <c r="AA27" s="55" t="s">
        <v>358</v>
      </c>
      <c r="AB27" s="185">
        <v>0</v>
      </c>
      <c r="AC27" s="62" t="s">
        <v>358</v>
      </c>
      <c r="AD27" s="55" t="s">
        <v>358</v>
      </c>
      <c r="AE27" s="55">
        <v>0</v>
      </c>
      <c r="AF27" s="190" t="s">
        <v>358</v>
      </c>
      <c r="AG27" s="190" t="s">
        <v>358</v>
      </c>
      <c r="AH27" s="191" t="s">
        <v>358</v>
      </c>
      <c r="AI27" s="192">
        <v>0</v>
      </c>
      <c r="AJ27" s="195">
        <v>0</v>
      </c>
      <c r="AK27" s="194">
        <v>0</v>
      </c>
      <c r="AL27" s="192" t="s">
        <v>358</v>
      </c>
      <c r="AM27" s="195" t="s">
        <v>358</v>
      </c>
    </row>
    <row r="28" spans="1:39" ht="30" customHeight="1" x14ac:dyDescent="0.3">
      <c r="A28" s="57" t="str">
        <f t="shared" si="0"/>
        <v>Unitil - FG&amp;E</v>
      </c>
      <c r="B28" s="63" t="s">
        <v>358</v>
      </c>
      <c r="C28" s="63" t="s">
        <v>358</v>
      </c>
      <c r="D28" s="55" t="s">
        <v>379</v>
      </c>
      <c r="E28" s="55" t="s">
        <v>360</v>
      </c>
      <c r="F28" s="55" t="s">
        <v>382</v>
      </c>
      <c r="G28" s="55" t="s">
        <v>360</v>
      </c>
      <c r="H28" s="9" t="s">
        <v>362</v>
      </c>
      <c r="I28" s="62">
        <v>0</v>
      </c>
      <c r="J28" s="55" t="s">
        <v>358</v>
      </c>
      <c r="K28" s="55">
        <v>0</v>
      </c>
      <c r="L28" s="55" t="s">
        <v>358</v>
      </c>
      <c r="M28" s="55" t="s">
        <v>358</v>
      </c>
      <c r="N28" s="55" t="s">
        <v>358</v>
      </c>
      <c r="O28" s="55" t="s">
        <v>358</v>
      </c>
      <c r="P28" s="191">
        <v>0</v>
      </c>
      <c r="Q28" s="62" t="s">
        <v>358</v>
      </c>
      <c r="R28" s="55" t="s">
        <v>358</v>
      </c>
      <c r="S28" s="55" t="s">
        <v>358</v>
      </c>
      <c r="T28" s="55" t="s">
        <v>358</v>
      </c>
      <c r="U28" s="191" t="s">
        <v>358</v>
      </c>
      <c r="V28" s="62">
        <v>0</v>
      </c>
      <c r="W28" s="55">
        <v>0</v>
      </c>
      <c r="X28" s="55">
        <v>0</v>
      </c>
      <c r="Y28" s="55">
        <v>0</v>
      </c>
      <c r="Z28" s="55" t="s">
        <v>358</v>
      </c>
      <c r="AA28" s="55" t="s">
        <v>358</v>
      </c>
      <c r="AB28" s="185">
        <v>0</v>
      </c>
      <c r="AC28" s="62" t="s">
        <v>358</v>
      </c>
      <c r="AD28" s="55" t="s">
        <v>358</v>
      </c>
      <c r="AE28" s="55">
        <v>0</v>
      </c>
      <c r="AF28" s="190" t="s">
        <v>358</v>
      </c>
      <c r="AG28" s="190" t="s">
        <v>358</v>
      </c>
      <c r="AH28" s="191" t="s">
        <v>358</v>
      </c>
      <c r="AI28" s="192">
        <v>0</v>
      </c>
      <c r="AJ28" s="195">
        <v>0</v>
      </c>
      <c r="AK28" s="194">
        <v>0</v>
      </c>
      <c r="AL28" s="192" t="s">
        <v>358</v>
      </c>
      <c r="AM28" s="195" t="s">
        <v>358</v>
      </c>
    </row>
    <row r="29" spans="1:39" ht="30" customHeight="1" x14ac:dyDescent="0.3">
      <c r="A29" s="57" t="str">
        <f t="shared" si="0"/>
        <v>Unitil - FG&amp;E</v>
      </c>
      <c r="B29" s="63" t="s">
        <v>358</v>
      </c>
      <c r="C29" s="63" t="s">
        <v>358</v>
      </c>
      <c r="D29" s="55" t="s">
        <v>379</v>
      </c>
      <c r="E29" s="55" t="s">
        <v>360</v>
      </c>
      <c r="F29" s="55" t="s">
        <v>383</v>
      </c>
      <c r="G29" s="55" t="s">
        <v>360</v>
      </c>
      <c r="H29" s="9" t="s">
        <v>362</v>
      </c>
      <c r="I29" s="62">
        <v>0</v>
      </c>
      <c r="J29" s="55" t="s">
        <v>358</v>
      </c>
      <c r="K29" s="55">
        <v>0</v>
      </c>
      <c r="L29" s="55" t="s">
        <v>358</v>
      </c>
      <c r="M29" s="55" t="s">
        <v>358</v>
      </c>
      <c r="N29" s="55" t="s">
        <v>358</v>
      </c>
      <c r="O29" s="55" t="s">
        <v>358</v>
      </c>
      <c r="P29" s="191">
        <v>0</v>
      </c>
      <c r="Q29" s="62" t="s">
        <v>358</v>
      </c>
      <c r="R29" s="55" t="s">
        <v>358</v>
      </c>
      <c r="S29" s="55" t="s">
        <v>358</v>
      </c>
      <c r="T29" s="55" t="s">
        <v>358</v>
      </c>
      <c r="U29" s="191" t="s">
        <v>358</v>
      </c>
      <c r="V29" s="62">
        <v>0</v>
      </c>
      <c r="W29" s="55">
        <v>0</v>
      </c>
      <c r="X29" s="55">
        <v>0</v>
      </c>
      <c r="Y29" s="55">
        <v>0</v>
      </c>
      <c r="Z29" s="55" t="s">
        <v>358</v>
      </c>
      <c r="AA29" s="55" t="s">
        <v>358</v>
      </c>
      <c r="AB29" s="185">
        <v>0</v>
      </c>
      <c r="AC29" s="62" t="s">
        <v>358</v>
      </c>
      <c r="AD29" s="55" t="s">
        <v>358</v>
      </c>
      <c r="AE29" s="55">
        <v>0</v>
      </c>
      <c r="AF29" s="190" t="s">
        <v>358</v>
      </c>
      <c r="AG29" s="190" t="s">
        <v>358</v>
      </c>
      <c r="AH29" s="191" t="s">
        <v>358</v>
      </c>
      <c r="AI29" s="192">
        <v>0</v>
      </c>
      <c r="AJ29" s="195">
        <v>0</v>
      </c>
      <c r="AK29" s="194">
        <v>0</v>
      </c>
      <c r="AL29" s="192" t="s">
        <v>358</v>
      </c>
      <c r="AM29" s="195" t="s">
        <v>358</v>
      </c>
    </row>
    <row r="30" spans="1:39" ht="30" customHeight="1" x14ac:dyDescent="0.3">
      <c r="A30" s="57" t="str">
        <f t="shared" si="0"/>
        <v>Unitil - FG&amp;E</v>
      </c>
      <c r="B30" s="63" t="s">
        <v>358</v>
      </c>
      <c r="C30" s="63" t="s">
        <v>358</v>
      </c>
      <c r="D30" s="55" t="s">
        <v>379</v>
      </c>
      <c r="E30" s="55" t="s">
        <v>360</v>
      </c>
      <c r="F30" s="55" t="s">
        <v>384</v>
      </c>
      <c r="G30" s="55" t="s">
        <v>360</v>
      </c>
      <c r="H30" s="9" t="s">
        <v>362</v>
      </c>
      <c r="I30" s="62">
        <v>0</v>
      </c>
      <c r="J30" s="55" t="s">
        <v>358</v>
      </c>
      <c r="K30" s="55">
        <v>0</v>
      </c>
      <c r="L30" s="55" t="s">
        <v>358</v>
      </c>
      <c r="M30" s="55" t="s">
        <v>358</v>
      </c>
      <c r="N30" s="55" t="s">
        <v>358</v>
      </c>
      <c r="O30" s="55" t="s">
        <v>358</v>
      </c>
      <c r="P30" s="191">
        <v>0</v>
      </c>
      <c r="Q30" s="62" t="s">
        <v>358</v>
      </c>
      <c r="R30" s="55" t="s">
        <v>358</v>
      </c>
      <c r="S30" s="55" t="s">
        <v>358</v>
      </c>
      <c r="T30" s="55" t="s">
        <v>358</v>
      </c>
      <c r="U30" s="191" t="s">
        <v>358</v>
      </c>
      <c r="V30" s="62">
        <v>0</v>
      </c>
      <c r="W30" s="55">
        <v>0</v>
      </c>
      <c r="X30" s="55">
        <v>0</v>
      </c>
      <c r="Y30" s="55">
        <v>0</v>
      </c>
      <c r="Z30" s="55" t="s">
        <v>358</v>
      </c>
      <c r="AA30" s="55" t="s">
        <v>358</v>
      </c>
      <c r="AB30" s="185">
        <v>0</v>
      </c>
      <c r="AC30" s="62" t="s">
        <v>358</v>
      </c>
      <c r="AD30" s="55" t="s">
        <v>358</v>
      </c>
      <c r="AE30" s="55">
        <v>0</v>
      </c>
      <c r="AF30" s="190" t="s">
        <v>358</v>
      </c>
      <c r="AG30" s="190" t="s">
        <v>358</v>
      </c>
      <c r="AH30" s="191" t="s">
        <v>358</v>
      </c>
      <c r="AI30" s="192">
        <v>0</v>
      </c>
      <c r="AJ30" s="195">
        <v>0</v>
      </c>
      <c r="AK30" s="194">
        <v>0</v>
      </c>
      <c r="AL30" s="192" t="s">
        <v>358</v>
      </c>
      <c r="AM30" s="195" t="s">
        <v>358</v>
      </c>
    </row>
    <row r="31" spans="1:39" ht="30" customHeight="1" x14ac:dyDescent="0.3">
      <c r="A31" s="57" t="str">
        <f t="shared" si="0"/>
        <v>Unitil - FG&amp;E</v>
      </c>
      <c r="B31" s="63" t="s">
        <v>358</v>
      </c>
      <c r="C31" s="63" t="s">
        <v>358</v>
      </c>
      <c r="D31" s="55" t="s">
        <v>379</v>
      </c>
      <c r="E31" s="55" t="s">
        <v>360</v>
      </c>
      <c r="F31" s="55" t="s">
        <v>385</v>
      </c>
      <c r="G31" s="55" t="s">
        <v>360</v>
      </c>
      <c r="H31" s="9" t="s">
        <v>362</v>
      </c>
      <c r="I31" s="62">
        <v>0</v>
      </c>
      <c r="J31" s="55" t="s">
        <v>358</v>
      </c>
      <c r="K31" s="55">
        <v>0</v>
      </c>
      <c r="L31" s="55" t="s">
        <v>358</v>
      </c>
      <c r="M31" s="55" t="s">
        <v>358</v>
      </c>
      <c r="N31" s="55" t="s">
        <v>358</v>
      </c>
      <c r="O31" s="55" t="s">
        <v>358</v>
      </c>
      <c r="P31" s="191">
        <v>0</v>
      </c>
      <c r="Q31" s="62" t="s">
        <v>358</v>
      </c>
      <c r="R31" s="55" t="s">
        <v>358</v>
      </c>
      <c r="S31" s="55" t="s">
        <v>358</v>
      </c>
      <c r="T31" s="55" t="s">
        <v>358</v>
      </c>
      <c r="U31" s="191" t="s">
        <v>358</v>
      </c>
      <c r="V31" s="62">
        <v>0</v>
      </c>
      <c r="W31" s="55">
        <v>0</v>
      </c>
      <c r="X31" s="55">
        <v>0</v>
      </c>
      <c r="Y31" s="55">
        <v>0</v>
      </c>
      <c r="Z31" s="55" t="s">
        <v>358</v>
      </c>
      <c r="AA31" s="55" t="s">
        <v>358</v>
      </c>
      <c r="AB31" s="185">
        <v>0</v>
      </c>
      <c r="AC31" s="62" t="s">
        <v>358</v>
      </c>
      <c r="AD31" s="55" t="s">
        <v>358</v>
      </c>
      <c r="AE31" s="55">
        <v>0</v>
      </c>
      <c r="AF31" s="190" t="s">
        <v>358</v>
      </c>
      <c r="AG31" s="190" t="s">
        <v>358</v>
      </c>
      <c r="AH31" s="191" t="s">
        <v>358</v>
      </c>
      <c r="AI31" s="192">
        <v>0</v>
      </c>
      <c r="AJ31" s="195">
        <v>0</v>
      </c>
      <c r="AK31" s="194">
        <v>0</v>
      </c>
      <c r="AL31" s="192" t="s">
        <v>358</v>
      </c>
      <c r="AM31" s="195" t="s">
        <v>358</v>
      </c>
    </row>
    <row r="32" spans="1:39" ht="30" customHeight="1" x14ac:dyDescent="0.3">
      <c r="A32" s="57" t="str">
        <f t="shared" si="0"/>
        <v>Unitil - FG&amp;E</v>
      </c>
      <c r="B32" s="63" t="s">
        <v>358</v>
      </c>
      <c r="C32" s="63" t="s">
        <v>358</v>
      </c>
      <c r="D32" s="55" t="s">
        <v>379</v>
      </c>
      <c r="E32" s="55" t="s">
        <v>360</v>
      </c>
      <c r="F32" s="55" t="s">
        <v>386</v>
      </c>
      <c r="G32" s="55" t="s">
        <v>360</v>
      </c>
      <c r="H32" s="9" t="s">
        <v>362</v>
      </c>
      <c r="I32" s="62">
        <v>0</v>
      </c>
      <c r="J32" s="55" t="s">
        <v>358</v>
      </c>
      <c r="K32" s="55">
        <v>0</v>
      </c>
      <c r="L32" s="55" t="s">
        <v>358</v>
      </c>
      <c r="M32" s="55" t="s">
        <v>358</v>
      </c>
      <c r="N32" s="55" t="s">
        <v>358</v>
      </c>
      <c r="O32" s="55" t="s">
        <v>358</v>
      </c>
      <c r="P32" s="191">
        <v>0</v>
      </c>
      <c r="Q32" s="62" t="s">
        <v>358</v>
      </c>
      <c r="R32" s="55" t="s">
        <v>358</v>
      </c>
      <c r="S32" s="55" t="s">
        <v>358</v>
      </c>
      <c r="T32" s="55" t="s">
        <v>358</v>
      </c>
      <c r="U32" s="191" t="s">
        <v>358</v>
      </c>
      <c r="V32" s="62">
        <v>0</v>
      </c>
      <c r="W32" s="55">
        <v>0</v>
      </c>
      <c r="X32" s="55">
        <v>0</v>
      </c>
      <c r="Y32" s="55">
        <v>0</v>
      </c>
      <c r="Z32" s="55" t="s">
        <v>358</v>
      </c>
      <c r="AA32" s="55" t="s">
        <v>358</v>
      </c>
      <c r="AB32" s="185">
        <v>0</v>
      </c>
      <c r="AC32" s="62" t="s">
        <v>358</v>
      </c>
      <c r="AD32" s="55" t="s">
        <v>358</v>
      </c>
      <c r="AE32" s="55">
        <v>0</v>
      </c>
      <c r="AF32" s="190" t="s">
        <v>358</v>
      </c>
      <c r="AG32" s="190" t="s">
        <v>358</v>
      </c>
      <c r="AH32" s="191" t="s">
        <v>358</v>
      </c>
      <c r="AI32" s="192">
        <v>0</v>
      </c>
      <c r="AJ32" s="195">
        <v>0</v>
      </c>
      <c r="AK32" s="194">
        <v>0</v>
      </c>
      <c r="AL32" s="192" t="s">
        <v>358</v>
      </c>
      <c r="AM32" s="195" t="s">
        <v>358</v>
      </c>
    </row>
    <row r="33" spans="1:39" ht="30" customHeight="1" x14ac:dyDescent="0.3">
      <c r="A33" s="57" t="str">
        <f t="shared" si="0"/>
        <v>Unitil - FG&amp;E</v>
      </c>
      <c r="B33" s="63" t="s">
        <v>358</v>
      </c>
      <c r="C33" s="63" t="s">
        <v>358</v>
      </c>
      <c r="D33" s="55" t="s">
        <v>379</v>
      </c>
      <c r="E33" s="55" t="s">
        <v>360</v>
      </c>
      <c r="F33" s="55" t="s">
        <v>387</v>
      </c>
      <c r="G33" s="55" t="s">
        <v>360</v>
      </c>
      <c r="H33" s="9" t="s">
        <v>362</v>
      </c>
      <c r="I33" s="62">
        <v>0</v>
      </c>
      <c r="J33" s="55" t="s">
        <v>358</v>
      </c>
      <c r="K33" s="55">
        <v>0</v>
      </c>
      <c r="L33" s="55" t="s">
        <v>358</v>
      </c>
      <c r="M33" s="55" t="s">
        <v>358</v>
      </c>
      <c r="N33" s="55" t="s">
        <v>358</v>
      </c>
      <c r="O33" s="55" t="s">
        <v>358</v>
      </c>
      <c r="P33" s="191">
        <v>0</v>
      </c>
      <c r="Q33" s="62" t="s">
        <v>358</v>
      </c>
      <c r="R33" s="55" t="s">
        <v>358</v>
      </c>
      <c r="S33" s="55" t="s">
        <v>358</v>
      </c>
      <c r="T33" s="55" t="s">
        <v>358</v>
      </c>
      <c r="U33" s="191" t="s">
        <v>358</v>
      </c>
      <c r="V33" s="62">
        <v>0</v>
      </c>
      <c r="W33" s="55">
        <v>0</v>
      </c>
      <c r="X33" s="55">
        <v>0</v>
      </c>
      <c r="Y33" s="55">
        <v>0</v>
      </c>
      <c r="Z33" s="55" t="s">
        <v>358</v>
      </c>
      <c r="AA33" s="55" t="s">
        <v>358</v>
      </c>
      <c r="AB33" s="185">
        <v>0</v>
      </c>
      <c r="AC33" s="62" t="s">
        <v>358</v>
      </c>
      <c r="AD33" s="55" t="s">
        <v>358</v>
      </c>
      <c r="AE33" s="55">
        <v>0</v>
      </c>
      <c r="AF33" s="190" t="s">
        <v>358</v>
      </c>
      <c r="AG33" s="190" t="s">
        <v>358</v>
      </c>
      <c r="AH33" s="191" t="s">
        <v>358</v>
      </c>
      <c r="AI33" s="192">
        <v>0</v>
      </c>
      <c r="AJ33" s="195">
        <v>0</v>
      </c>
      <c r="AK33" s="194">
        <v>0</v>
      </c>
      <c r="AL33" s="192" t="s">
        <v>358</v>
      </c>
      <c r="AM33" s="195" t="s">
        <v>358</v>
      </c>
    </row>
    <row r="34" spans="1:39" ht="30" customHeight="1" x14ac:dyDescent="0.3">
      <c r="A34" s="57" t="str">
        <f t="shared" si="0"/>
        <v>Unitil - FG&amp;E</v>
      </c>
      <c r="B34" s="63" t="s">
        <v>358</v>
      </c>
      <c r="C34" s="63" t="s">
        <v>358</v>
      </c>
      <c r="D34" s="55" t="s">
        <v>379</v>
      </c>
      <c r="E34" s="55" t="s">
        <v>360</v>
      </c>
      <c r="F34" s="55" t="s">
        <v>388</v>
      </c>
      <c r="G34" s="55" t="s">
        <v>360</v>
      </c>
      <c r="H34" s="9" t="s">
        <v>362</v>
      </c>
      <c r="I34" s="62">
        <v>0</v>
      </c>
      <c r="J34" s="55" t="s">
        <v>358</v>
      </c>
      <c r="K34" s="55">
        <v>0</v>
      </c>
      <c r="L34" s="55" t="s">
        <v>358</v>
      </c>
      <c r="M34" s="55" t="s">
        <v>358</v>
      </c>
      <c r="N34" s="55" t="s">
        <v>358</v>
      </c>
      <c r="O34" s="55" t="s">
        <v>358</v>
      </c>
      <c r="P34" s="191">
        <v>0</v>
      </c>
      <c r="Q34" s="62" t="s">
        <v>358</v>
      </c>
      <c r="R34" s="55" t="s">
        <v>358</v>
      </c>
      <c r="S34" s="55" t="s">
        <v>358</v>
      </c>
      <c r="T34" s="55" t="s">
        <v>358</v>
      </c>
      <c r="U34" s="191" t="s">
        <v>358</v>
      </c>
      <c r="V34" s="62">
        <v>0</v>
      </c>
      <c r="W34" s="55">
        <v>0</v>
      </c>
      <c r="X34" s="55">
        <v>0</v>
      </c>
      <c r="Y34" s="55">
        <v>0</v>
      </c>
      <c r="Z34" s="55" t="s">
        <v>358</v>
      </c>
      <c r="AA34" s="55" t="s">
        <v>358</v>
      </c>
      <c r="AB34" s="185">
        <v>0</v>
      </c>
      <c r="AC34" s="62" t="s">
        <v>358</v>
      </c>
      <c r="AD34" s="55" t="s">
        <v>358</v>
      </c>
      <c r="AE34" s="55">
        <v>0</v>
      </c>
      <c r="AF34" s="190" t="s">
        <v>358</v>
      </c>
      <c r="AG34" s="190" t="s">
        <v>358</v>
      </c>
      <c r="AH34" s="191" t="s">
        <v>358</v>
      </c>
      <c r="AI34" s="192">
        <v>0</v>
      </c>
      <c r="AJ34" s="195">
        <v>0</v>
      </c>
      <c r="AK34" s="194">
        <v>0</v>
      </c>
      <c r="AL34" s="192" t="s">
        <v>358</v>
      </c>
      <c r="AM34" s="195" t="s">
        <v>358</v>
      </c>
    </row>
    <row r="35" spans="1:39" ht="30" customHeight="1" x14ac:dyDescent="0.3">
      <c r="A35" s="57" t="str">
        <f t="shared" si="0"/>
        <v>Unitil - FG&amp;E</v>
      </c>
      <c r="B35" s="63" t="s">
        <v>358</v>
      </c>
      <c r="C35" s="63" t="s">
        <v>358</v>
      </c>
      <c r="D35" s="55" t="s">
        <v>379</v>
      </c>
      <c r="E35" s="55" t="s">
        <v>360</v>
      </c>
      <c r="F35" s="448"/>
      <c r="G35" s="448"/>
      <c r="H35" s="449"/>
      <c r="I35" s="62">
        <v>0</v>
      </c>
      <c r="J35" s="55" t="s">
        <v>358</v>
      </c>
      <c r="K35" s="55">
        <v>0</v>
      </c>
      <c r="L35" s="55" t="s">
        <v>358</v>
      </c>
      <c r="M35" s="55" t="s">
        <v>358</v>
      </c>
      <c r="N35" s="55" t="s">
        <v>358</v>
      </c>
      <c r="O35" s="55" t="s">
        <v>358</v>
      </c>
      <c r="P35" s="191">
        <v>0</v>
      </c>
      <c r="Q35" s="62" t="s">
        <v>358</v>
      </c>
      <c r="R35" s="55" t="s">
        <v>358</v>
      </c>
      <c r="S35" s="55" t="s">
        <v>358</v>
      </c>
      <c r="T35" s="55" t="s">
        <v>358</v>
      </c>
      <c r="U35" s="191" t="s">
        <v>358</v>
      </c>
      <c r="V35" s="62">
        <v>0</v>
      </c>
      <c r="W35" s="55">
        <v>0</v>
      </c>
      <c r="X35" s="55">
        <v>0</v>
      </c>
      <c r="Y35" s="55">
        <v>0</v>
      </c>
      <c r="Z35" s="55" t="s">
        <v>358</v>
      </c>
      <c r="AA35" s="55" t="s">
        <v>358</v>
      </c>
      <c r="AB35" s="185">
        <v>0</v>
      </c>
      <c r="AC35" s="62" t="s">
        <v>358</v>
      </c>
      <c r="AD35" s="55" t="s">
        <v>358</v>
      </c>
      <c r="AE35" s="55">
        <v>0</v>
      </c>
      <c r="AF35" s="190" t="s">
        <v>358</v>
      </c>
      <c r="AG35" s="190" t="s">
        <v>358</v>
      </c>
      <c r="AH35" s="191" t="s">
        <v>358</v>
      </c>
      <c r="AI35" s="192">
        <v>0</v>
      </c>
      <c r="AJ35" s="195">
        <v>0</v>
      </c>
      <c r="AK35" s="194">
        <v>0</v>
      </c>
      <c r="AL35" s="192" t="s">
        <v>358</v>
      </c>
      <c r="AM35" s="195" t="s">
        <v>358</v>
      </c>
    </row>
    <row r="36" spans="1:39" ht="30" customHeight="1" x14ac:dyDescent="0.3">
      <c r="A36" s="57" t="str">
        <f t="shared" si="0"/>
        <v>Unitil - FG&amp;E</v>
      </c>
      <c r="B36" s="63" t="s">
        <v>358</v>
      </c>
      <c r="C36" s="63" t="s">
        <v>358</v>
      </c>
      <c r="D36" s="55" t="s">
        <v>389</v>
      </c>
      <c r="E36" s="55" t="s">
        <v>360</v>
      </c>
      <c r="F36" s="55" t="s">
        <v>390</v>
      </c>
      <c r="G36" s="55" t="s">
        <v>360</v>
      </c>
      <c r="H36" s="9" t="s">
        <v>362</v>
      </c>
      <c r="I36" s="62">
        <v>0</v>
      </c>
      <c r="J36" s="55" t="s">
        <v>358</v>
      </c>
      <c r="K36" s="55">
        <v>0</v>
      </c>
      <c r="L36" s="55" t="s">
        <v>358</v>
      </c>
      <c r="M36" s="55" t="s">
        <v>358</v>
      </c>
      <c r="N36" s="55" t="s">
        <v>358</v>
      </c>
      <c r="O36" s="55" t="s">
        <v>358</v>
      </c>
      <c r="P36" s="191">
        <v>0</v>
      </c>
      <c r="Q36" s="62" t="s">
        <v>358</v>
      </c>
      <c r="R36" s="55" t="s">
        <v>358</v>
      </c>
      <c r="S36" s="55" t="s">
        <v>358</v>
      </c>
      <c r="T36" s="55" t="s">
        <v>358</v>
      </c>
      <c r="U36" s="191" t="s">
        <v>358</v>
      </c>
      <c r="V36" s="62">
        <v>0</v>
      </c>
      <c r="W36" s="55">
        <v>0</v>
      </c>
      <c r="X36" s="55">
        <v>0</v>
      </c>
      <c r="Y36" s="55">
        <v>0</v>
      </c>
      <c r="Z36" s="55" t="s">
        <v>358</v>
      </c>
      <c r="AA36" s="55" t="s">
        <v>358</v>
      </c>
      <c r="AB36" s="185">
        <v>0</v>
      </c>
      <c r="AC36" s="62" t="s">
        <v>358</v>
      </c>
      <c r="AD36" s="55" t="s">
        <v>358</v>
      </c>
      <c r="AE36" s="55">
        <v>0</v>
      </c>
      <c r="AF36" s="190" t="s">
        <v>358</v>
      </c>
      <c r="AG36" s="190" t="s">
        <v>358</v>
      </c>
      <c r="AH36" s="191" t="s">
        <v>358</v>
      </c>
      <c r="AI36" s="192">
        <v>0</v>
      </c>
      <c r="AJ36" s="195">
        <v>0</v>
      </c>
      <c r="AK36" s="194">
        <v>0</v>
      </c>
      <c r="AL36" s="192" t="s">
        <v>358</v>
      </c>
      <c r="AM36" s="195" t="s">
        <v>358</v>
      </c>
    </row>
    <row r="37" spans="1:39" ht="30" customHeight="1" x14ac:dyDescent="0.3">
      <c r="A37" s="57" t="str">
        <f t="shared" si="0"/>
        <v>Unitil - FG&amp;E</v>
      </c>
      <c r="B37" s="63" t="s">
        <v>358</v>
      </c>
      <c r="C37" s="63" t="s">
        <v>358</v>
      </c>
      <c r="D37" s="55" t="s">
        <v>389</v>
      </c>
      <c r="E37" s="55" t="s">
        <v>360</v>
      </c>
      <c r="F37" s="55" t="s">
        <v>391</v>
      </c>
      <c r="G37" s="55" t="s">
        <v>360</v>
      </c>
      <c r="H37" s="9" t="s">
        <v>362</v>
      </c>
      <c r="I37" s="62">
        <v>0</v>
      </c>
      <c r="J37" s="55" t="s">
        <v>358</v>
      </c>
      <c r="K37" s="55">
        <v>0</v>
      </c>
      <c r="L37" s="55" t="s">
        <v>358</v>
      </c>
      <c r="M37" s="55" t="s">
        <v>358</v>
      </c>
      <c r="N37" s="55" t="s">
        <v>358</v>
      </c>
      <c r="O37" s="55" t="s">
        <v>358</v>
      </c>
      <c r="P37" s="191">
        <v>0</v>
      </c>
      <c r="Q37" s="62" t="s">
        <v>358</v>
      </c>
      <c r="R37" s="55" t="s">
        <v>358</v>
      </c>
      <c r="S37" s="55" t="s">
        <v>358</v>
      </c>
      <c r="T37" s="55" t="s">
        <v>358</v>
      </c>
      <c r="U37" s="191" t="s">
        <v>358</v>
      </c>
      <c r="V37" s="62">
        <v>0</v>
      </c>
      <c r="W37" s="55">
        <v>0</v>
      </c>
      <c r="X37" s="55">
        <v>0</v>
      </c>
      <c r="Y37" s="55">
        <v>0</v>
      </c>
      <c r="Z37" s="55" t="s">
        <v>358</v>
      </c>
      <c r="AA37" s="55" t="s">
        <v>358</v>
      </c>
      <c r="AB37" s="185">
        <v>0</v>
      </c>
      <c r="AC37" s="62" t="s">
        <v>358</v>
      </c>
      <c r="AD37" s="55" t="s">
        <v>358</v>
      </c>
      <c r="AE37" s="55">
        <v>0</v>
      </c>
      <c r="AF37" s="190" t="s">
        <v>358</v>
      </c>
      <c r="AG37" s="190" t="s">
        <v>358</v>
      </c>
      <c r="AH37" s="191" t="s">
        <v>358</v>
      </c>
      <c r="AI37" s="192">
        <v>0</v>
      </c>
      <c r="AJ37" s="195">
        <v>0</v>
      </c>
      <c r="AK37" s="194">
        <v>0</v>
      </c>
      <c r="AL37" s="192" t="s">
        <v>358</v>
      </c>
      <c r="AM37" s="195" t="s">
        <v>358</v>
      </c>
    </row>
    <row r="38" spans="1:39" ht="30" customHeight="1" x14ac:dyDescent="0.3">
      <c r="A38" s="57" t="str">
        <f t="shared" si="0"/>
        <v>Unitil - FG&amp;E</v>
      </c>
      <c r="B38" s="63" t="s">
        <v>358</v>
      </c>
      <c r="C38" s="63" t="s">
        <v>358</v>
      </c>
      <c r="D38" s="55" t="s">
        <v>389</v>
      </c>
      <c r="E38" s="55" t="s">
        <v>360</v>
      </c>
      <c r="F38" s="55" t="s">
        <v>392</v>
      </c>
      <c r="G38" s="55" t="s">
        <v>360</v>
      </c>
      <c r="H38" s="9" t="s">
        <v>362</v>
      </c>
      <c r="I38" s="62">
        <v>0</v>
      </c>
      <c r="J38" s="55" t="s">
        <v>358</v>
      </c>
      <c r="K38" s="55">
        <v>0</v>
      </c>
      <c r="L38" s="55" t="s">
        <v>358</v>
      </c>
      <c r="M38" s="55" t="s">
        <v>358</v>
      </c>
      <c r="N38" s="55" t="s">
        <v>358</v>
      </c>
      <c r="O38" s="55" t="s">
        <v>358</v>
      </c>
      <c r="P38" s="191">
        <v>0</v>
      </c>
      <c r="Q38" s="62" t="s">
        <v>358</v>
      </c>
      <c r="R38" s="55" t="s">
        <v>358</v>
      </c>
      <c r="S38" s="55" t="s">
        <v>358</v>
      </c>
      <c r="T38" s="55" t="s">
        <v>358</v>
      </c>
      <c r="U38" s="191" t="s">
        <v>358</v>
      </c>
      <c r="V38" s="62">
        <v>0</v>
      </c>
      <c r="W38" s="55">
        <v>0</v>
      </c>
      <c r="X38" s="55">
        <v>0</v>
      </c>
      <c r="Y38" s="55">
        <v>0</v>
      </c>
      <c r="Z38" s="55" t="s">
        <v>358</v>
      </c>
      <c r="AA38" s="55" t="s">
        <v>358</v>
      </c>
      <c r="AB38" s="185">
        <v>0</v>
      </c>
      <c r="AC38" s="62" t="s">
        <v>358</v>
      </c>
      <c r="AD38" s="55" t="s">
        <v>358</v>
      </c>
      <c r="AE38" s="55">
        <v>0</v>
      </c>
      <c r="AF38" s="190" t="s">
        <v>358</v>
      </c>
      <c r="AG38" s="190" t="s">
        <v>358</v>
      </c>
      <c r="AH38" s="191" t="s">
        <v>358</v>
      </c>
      <c r="AI38" s="192">
        <v>0</v>
      </c>
      <c r="AJ38" s="195">
        <v>0</v>
      </c>
      <c r="AK38" s="194">
        <v>0</v>
      </c>
      <c r="AL38" s="192" t="s">
        <v>358</v>
      </c>
      <c r="AM38" s="195" t="s">
        <v>358</v>
      </c>
    </row>
    <row r="39" spans="1:39" ht="30" customHeight="1" x14ac:dyDescent="0.3">
      <c r="A39" s="57" t="str">
        <f t="shared" si="0"/>
        <v>Unitil - FG&amp;E</v>
      </c>
      <c r="B39" s="63" t="s">
        <v>358</v>
      </c>
      <c r="C39" s="63" t="s">
        <v>358</v>
      </c>
      <c r="D39" s="55" t="s">
        <v>389</v>
      </c>
      <c r="E39" s="55" t="s">
        <v>360</v>
      </c>
      <c r="F39" s="448"/>
      <c r="G39" s="448"/>
      <c r="H39" s="449"/>
      <c r="I39" s="62">
        <v>0</v>
      </c>
      <c r="J39" s="55" t="s">
        <v>358</v>
      </c>
      <c r="K39" s="55">
        <v>0</v>
      </c>
      <c r="L39" s="55" t="s">
        <v>358</v>
      </c>
      <c r="M39" s="55" t="s">
        <v>358</v>
      </c>
      <c r="N39" s="55" t="s">
        <v>358</v>
      </c>
      <c r="O39" s="55" t="s">
        <v>358</v>
      </c>
      <c r="P39" s="191">
        <v>0</v>
      </c>
      <c r="Q39" s="62" t="s">
        <v>358</v>
      </c>
      <c r="R39" s="55" t="s">
        <v>358</v>
      </c>
      <c r="S39" s="55" t="s">
        <v>358</v>
      </c>
      <c r="T39" s="55" t="s">
        <v>358</v>
      </c>
      <c r="U39" s="191" t="s">
        <v>358</v>
      </c>
      <c r="V39" s="62">
        <v>0</v>
      </c>
      <c r="W39" s="55">
        <v>0</v>
      </c>
      <c r="X39" s="55">
        <v>0</v>
      </c>
      <c r="Y39" s="55">
        <v>0</v>
      </c>
      <c r="Z39" s="55" t="s">
        <v>358</v>
      </c>
      <c r="AA39" s="55" t="s">
        <v>358</v>
      </c>
      <c r="AB39" s="185">
        <v>0</v>
      </c>
      <c r="AC39" s="62" t="s">
        <v>358</v>
      </c>
      <c r="AD39" s="55" t="s">
        <v>358</v>
      </c>
      <c r="AE39" s="55">
        <v>0</v>
      </c>
      <c r="AF39" s="190" t="s">
        <v>358</v>
      </c>
      <c r="AG39" s="190" t="s">
        <v>358</v>
      </c>
      <c r="AH39" s="191" t="s">
        <v>358</v>
      </c>
      <c r="AI39" s="192">
        <v>0</v>
      </c>
      <c r="AJ39" s="195">
        <v>0</v>
      </c>
      <c r="AK39" s="194">
        <v>0</v>
      </c>
      <c r="AL39" s="192" t="s">
        <v>358</v>
      </c>
      <c r="AM39" s="195" t="s">
        <v>358</v>
      </c>
    </row>
    <row r="40" spans="1:39" ht="30" customHeight="1" x14ac:dyDescent="0.3">
      <c r="A40" s="57" t="str">
        <f t="shared" si="0"/>
        <v>Unitil - FG&amp;E</v>
      </c>
      <c r="B40" s="63" t="s">
        <v>358</v>
      </c>
      <c r="C40" s="63" t="s">
        <v>358</v>
      </c>
      <c r="D40" s="55" t="s">
        <v>393</v>
      </c>
      <c r="E40" s="55" t="s">
        <v>393</v>
      </c>
      <c r="F40" s="55" t="s">
        <v>394</v>
      </c>
      <c r="G40" s="55" t="s">
        <v>393</v>
      </c>
      <c r="H40" s="9" t="s">
        <v>362</v>
      </c>
      <c r="I40" s="62">
        <v>0</v>
      </c>
      <c r="J40" s="55" t="s">
        <v>358</v>
      </c>
      <c r="K40" s="55">
        <v>1</v>
      </c>
      <c r="L40" s="55" t="s">
        <v>358</v>
      </c>
      <c r="M40" s="55" t="s">
        <v>358</v>
      </c>
      <c r="N40" s="55" t="s">
        <v>358</v>
      </c>
      <c r="O40" s="55" t="s">
        <v>358</v>
      </c>
      <c r="P40" s="191">
        <v>0</v>
      </c>
      <c r="Q40" s="62" t="s">
        <v>358</v>
      </c>
      <c r="R40" s="55" t="s">
        <v>358</v>
      </c>
      <c r="S40" s="55" t="s">
        <v>358</v>
      </c>
      <c r="T40" s="55" t="s">
        <v>358</v>
      </c>
      <c r="U40" s="191" t="s">
        <v>358</v>
      </c>
      <c r="V40" s="62">
        <v>0</v>
      </c>
      <c r="W40" s="55">
        <v>0</v>
      </c>
      <c r="X40" s="55">
        <v>0</v>
      </c>
      <c r="Y40" s="55">
        <v>0</v>
      </c>
      <c r="Z40" s="55" t="s">
        <v>358</v>
      </c>
      <c r="AA40" s="55" t="s">
        <v>358</v>
      </c>
      <c r="AB40" s="185">
        <v>0</v>
      </c>
      <c r="AC40" s="62" t="s">
        <v>358</v>
      </c>
      <c r="AD40" s="55" t="s">
        <v>358</v>
      </c>
      <c r="AE40" s="55">
        <v>0</v>
      </c>
      <c r="AF40" s="190" t="s">
        <v>358</v>
      </c>
      <c r="AG40" s="190" t="s">
        <v>358</v>
      </c>
      <c r="AH40" s="191" t="s">
        <v>358</v>
      </c>
      <c r="AI40" s="192">
        <v>22</v>
      </c>
      <c r="AJ40" s="195">
        <v>0</v>
      </c>
      <c r="AK40" s="194">
        <v>0</v>
      </c>
      <c r="AL40" s="192" t="s">
        <v>358</v>
      </c>
      <c r="AM40" s="195" t="s">
        <v>358</v>
      </c>
    </row>
    <row r="41" spans="1:39" ht="30" customHeight="1" x14ac:dyDescent="0.3">
      <c r="A41" s="57" t="str">
        <f t="shared" si="0"/>
        <v>Unitil - FG&amp;E</v>
      </c>
      <c r="B41" s="63" t="s">
        <v>358</v>
      </c>
      <c r="C41" s="63" t="s">
        <v>358</v>
      </c>
      <c r="D41" s="55" t="s">
        <v>393</v>
      </c>
      <c r="E41" s="55" t="s">
        <v>393</v>
      </c>
      <c r="F41" s="55" t="s">
        <v>395</v>
      </c>
      <c r="G41" s="55" t="s">
        <v>396</v>
      </c>
      <c r="H41" s="9" t="s">
        <v>362</v>
      </c>
      <c r="I41" s="62">
        <v>0</v>
      </c>
      <c r="J41" s="55" t="s">
        <v>358</v>
      </c>
      <c r="K41" s="55">
        <v>1</v>
      </c>
      <c r="L41" s="55" t="s">
        <v>358</v>
      </c>
      <c r="M41" s="55" t="s">
        <v>358</v>
      </c>
      <c r="N41" s="55" t="s">
        <v>358</v>
      </c>
      <c r="O41" s="55" t="s">
        <v>358</v>
      </c>
      <c r="P41" s="191">
        <v>0</v>
      </c>
      <c r="Q41" s="62" t="s">
        <v>358</v>
      </c>
      <c r="R41" s="55" t="s">
        <v>358</v>
      </c>
      <c r="S41" s="55" t="s">
        <v>358</v>
      </c>
      <c r="T41" s="55" t="s">
        <v>358</v>
      </c>
      <c r="U41" s="191" t="s">
        <v>358</v>
      </c>
      <c r="V41" s="62">
        <v>0</v>
      </c>
      <c r="W41" s="55">
        <v>0</v>
      </c>
      <c r="X41" s="55">
        <v>0</v>
      </c>
      <c r="Y41" s="55">
        <v>0</v>
      </c>
      <c r="Z41" s="55" t="s">
        <v>358</v>
      </c>
      <c r="AA41" s="55" t="s">
        <v>358</v>
      </c>
      <c r="AB41" s="185">
        <v>0</v>
      </c>
      <c r="AC41" s="62" t="s">
        <v>358</v>
      </c>
      <c r="AD41" s="55" t="s">
        <v>358</v>
      </c>
      <c r="AE41" s="55">
        <v>0</v>
      </c>
      <c r="AF41" s="190" t="s">
        <v>358</v>
      </c>
      <c r="AG41" s="190" t="s">
        <v>358</v>
      </c>
      <c r="AH41" s="191" t="s">
        <v>358</v>
      </c>
      <c r="AI41" s="192">
        <v>26</v>
      </c>
      <c r="AJ41" s="195">
        <v>0</v>
      </c>
      <c r="AK41" s="194">
        <v>0</v>
      </c>
      <c r="AL41" s="192" t="s">
        <v>358</v>
      </c>
      <c r="AM41" s="195" t="s">
        <v>358</v>
      </c>
    </row>
    <row r="42" spans="1:39" ht="30" customHeight="1" x14ac:dyDescent="0.3">
      <c r="A42" s="57" t="str">
        <f t="shared" si="0"/>
        <v>Unitil - FG&amp;E</v>
      </c>
      <c r="B42" s="63" t="s">
        <v>358</v>
      </c>
      <c r="C42" s="63" t="s">
        <v>358</v>
      </c>
      <c r="D42" s="55" t="s">
        <v>393</v>
      </c>
      <c r="E42" s="55" t="s">
        <v>393</v>
      </c>
      <c r="F42" s="448"/>
      <c r="G42" s="448"/>
      <c r="H42" s="449"/>
      <c r="I42" s="62">
        <v>0</v>
      </c>
      <c r="J42" s="55" t="s">
        <v>358</v>
      </c>
      <c r="K42" s="55">
        <v>0</v>
      </c>
      <c r="L42" s="55" t="s">
        <v>358</v>
      </c>
      <c r="M42" s="55" t="s">
        <v>358</v>
      </c>
      <c r="N42" s="55" t="s">
        <v>358</v>
      </c>
      <c r="O42" s="55" t="s">
        <v>358</v>
      </c>
      <c r="P42" s="191">
        <v>0</v>
      </c>
      <c r="Q42" s="62" t="s">
        <v>358</v>
      </c>
      <c r="R42" s="55" t="s">
        <v>358</v>
      </c>
      <c r="S42" s="55" t="s">
        <v>358</v>
      </c>
      <c r="T42" s="55" t="s">
        <v>358</v>
      </c>
      <c r="U42" s="191" t="s">
        <v>358</v>
      </c>
      <c r="V42" s="62">
        <v>0</v>
      </c>
      <c r="W42" s="55">
        <v>0</v>
      </c>
      <c r="X42" s="55">
        <v>0</v>
      </c>
      <c r="Y42" s="55">
        <v>0</v>
      </c>
      <c r="Z42" s="55" t="s">
        <v>358</v>
      </c>
      <c r="AA42" s="55" t="s">
        <v>358</v>
      </c>
      <c r="AB42" s="185">
        <v>0</v>
      </c>
      <c r="AC42" s="62" t="s">
        <v>358</v>
      </c>
      <c r="AD42" s="55" t="s">
        <v>358</v>
      </c>
      <c r="AE42" s="55">
        <v>0</v>
      </c>
      <c r="AF42" s="190" t="s">
        <v>358</v>
      </c>
      <c r="AG42" s="190" t="s">
        <v>358</v>
      </c>
      <c r="AH42" s="191" t="s">
        <v>358</v>
      </c>
      <c r="AI42" s="192">
        <v>0</v>
      </c>
      <c r="AJ42" s="195">
        <v>0</v>
      </c>
      <c r="AK42" s="194">
        <v>0</v>
      </c>
      <c r="AL42" s="192" t="s">
        <v>358</v>
      </c>
      <c r="AM42" s="195" t="s">
        <v>358</v>
      </c>
    </row>
    <row r="43" spans="1:39" ht="30" customHeight="1" x14ac:dyDescent="0.3">
      <c r="A43" s="57" t="str">
        <f t="shared" si="0"/>
        <v>Unitil - FG&amp;E</v>
      </c>
      <c r="B43" s="63" t="s">
        <v>358</v>
      </c>
      <c r="C43" s="63" t="s">
        <v>358</v>
      </c>
      <c r="D43" s="55" t="s">
        <v>397</v>
      </c>
      <c r="E43" s="55" t="s">
        <v>393</v>
      </c>
      <c r="F43" s="55" t="s">
        <v>398</v>
      </c>
      <c r="G43" s="55" t="s">
        <v>399</v>
      </c>
      <c r="H43" s="9" t="s">
        <v>362</v>
      </c>
      <c r="I43" s="62">
        <v>0</v>
      </c>
      <c r="J43" s="55" t="s">
        <v>358</v>
      </c>
      <c r="K43" s="55">
        <v>0</v>
      </c>
      <c r="L43" s="55" t="s">
        <v>358</v>
      </c>
      <c r="M43" s="55" t="s">
        <v>358</v>
      </c>
      <c r="N43" s="55" t="s">
        <v>358</v>
      </c>
      <c r="O43" s="55" t="s">
        <v>358</v>
      </c>
      <c r="P43" s="191">
        <v>0</v>
      </c>
      <c r="Q43" s="62" t="s">
        <v>358</v>
      </c>
      <c r="R43" s="55" t="s">
        <v>358</v>
      </c>
      <c r="S43" s="55" t="s">
        <v>358</v>
      </c>
      <c r="T43" s="55" t="s">
        <v>358</v>
      </c>
      <c r="U43" s="191" t="s">
        <v>358</v>
      </c>
      <c r="V43" s="62">
        <v>0</v>
      </c>
      <c r="W43" s="55">
        <v>0</v>
      </c>
      <c r="X43" s="55">
        <v>0</v>
      </c>
      <c r="Y43" s="55">
        <v>0</v>
      </c>
      <c r="Z43" s="55" t="s">
        <v>358</v>
      </c>
      <c r="AA43" s="55" t="s">
        <v>358</v>
      </c>
      <c r="AB43" s="185">
        <v>0</v>
      </c>
      <c r="AC43" s="62" t="s">
        <v>358</v>
      </c>
      <c r="AD43" s="55" t="s">
        <v>358</v>
      </c>
      <c r="AE43" s="55">
        <v>0</v>
      </c>
      <c r="AF43" s="190" t="s">
        <v>358</v>
      </c>
      <c r="AG43" s="190" t="s">
        <v>358</v>
      </c>
      <c r="AH43" s="191" t="s">
        <v>358</v>
      </c>
      <c r="AI43" s="192">
        <v>0</v>
      </c>
      <c r="AJ43" s="195">
        <v>0</v>
      </c>
      <c r="AK43" s="194">
        <v>0</v>
      </c>
      <c r="AL43" s="192" t="s">
        <v>358</v>
      </c>
      <c r="AM43" s="195" t="s">
        <v>358</v>
      </c>
    </row>
    <row r="44" spans="1:39" ht="30" customHeight="1" x14ac:dyDescent="0.3">
      <c r="A44" s="57" t="str">
        <f t="shared" si="0"/>
        <v>Unitil - FG&amp;E</v>
      </c>
      <c r="B44" s="63" t="s">
        <v>358</v>
      </c>
      <c r="C44" s="63" t="s">
        <v>358</v>
      </c>
      <c r="D44" s="55" t="s">
        <v>397</v>
      </c>
      <c r="E44" s="55" t="s">
        <v>393</v>
      </c>
      <c r="F44" s="55" t="s">
        <v>400</v>
      </c>
      <c r="G44" s="55" t="s">
        <v>399</v>
      </c>
      <c r="H44" s="9" t="s">
        <v>362</v>
      </c>
      <c r="I44" s="62">
        <v>0</v>
      </c>
      <c r="J44" s="55" t="s">
        <v>358</v>
      </c>
      <c r="K44" s="55">
        <v>0</v>
      </c>
      <c r="L44" s="55" t="s">
        <v>358</v>
      </c>
      <c r="M44" s="55" t="s">
        <v>358</v>
      </c>
      <c r="N44" s="55" t="s">
        <v>358</v>
      </c>
      <c r="O44" s="55" t="s">
        <v>358</v>
      </c>
      <c r="P44" s="191">
        <v>0</v>
      </c>
      <c r="Q44" s="62" t="s">
        <v>358</v>
      </c>
      <c r="R44" s="55" t="s">
        <v>358</v>
      </c>
      <c r="S44" s="55" t="s">
        <v>358</v>
      </c>
      <c r="T44" s="55" t="s">
        <v>358</v>
      </c>
      <c r="U44" s="191" t="s">
        <v>358</v>
      </c>
      <c r="V44" s="62">
        <v>0</v>
      </c>
      <c r="W44" s="55">
        <v>0</v>
      </c>
      <c r="X44" s="55">
        <v>0</v>
      </c>
      <c r="Y44" s="55">
        <v>0</v>
      </c>
      <c r="Z44" s="55" t="s">
        <v>358</v>
      </c>
      <c r="AA44" s="55" t="s">
        <v>358</v>
      </c>
      <c r="AB44" s="185">
        <v>0</v>
      </c>
      <c r="AC44" s="62" t="s">
        <v>358</v>
      </c>
      <c r="AD44" s="55" t="s">
        <v>358</v>
      </c>
      <c r="AE44" s="55">
        <v>0</v>
      </c>
      <c r="AF44" s="190" t="s">
        <v>358</v>
      </c>
      <c r="AG44" s="190" t="s">
        <v>358</v>
      </c>
      <c r="AH44" s="191" t="s">
        <v>358</v>
      </c>
      <c r="AI44" s="192">
        <v>0</v>
      </c>
      <c r="AJ44" s="195">
        <v>0</v>
      </c>
      <c r="AK44" s="194">
        <v>0</v>
      </c>
      <c r="AL44" s="192" t="s">
        <v>358</v>
      </c>
      <c r="AM44" s="195" t="s">
        <v>358</v>
      </c>
    </row>
    <row r="45" spans="1:39" ht="30" customHeight="1" x14ac:dyDescent="0.3">
      <c r="A45" s="57" t="str">
        <f t="shared" si="0"/>
        <v>Unitil - FG&amp;E</v>
      </c>
      <c r="B45" s="63" t="s">
        <v>358</v>
      </c>
      <c r="C45" s="63" t="s">
        <v>358</v>
      </c>
      <c r="D45" s="55" t="s">
        <v>397</v>
      </c>
      <c r="E45" s="55" t="s">
        <v>393</v>
      </c>
      <c r="F45" s="55" t="s">
        <v>401</v>
      </c>
      <c r="G45" s="55" t="s">
        <v>393</v>
      </c>
      <c r="H45" s="9" t="s">
        <v>362</v>
      </c>
      <c r="I45" s="62">
        <v>0</v>
      </c>
      <c r="J45" s="55" t="s">
        <v>358</v>
      </c>
      <c r="K45" s="55">
        <v>0</v>
      </c>
      <c r="L45" s="55" t="s">
        <v>358</v>
      </c>
      <c r="M45" s="55" t="s">
        <v>358</v>
      </c>
      <c r="N45" s="55" t="s">
        <v>358</v>
      </c>
      <c r="O45" s="55" t="s">
        <v>358</v>
      </c>
      <c r="P45" s="191">
        <v>0</v>
      </c>
      <c r="Q45" s="62" t="s">
        <v>358</v>
      </c>
      <c r="R45" s="55" t="s">
        <v>358</v>
      </c>
      <c r="S45" s="55" t="s">
        <v>358</v>
      </c>
      <c r="T45" s="55" t="s">
        <v>358</v>
      </c>
      <c r="U45" s="191" t="s">
        <v>358</v>
      </c>
      <c r="V45" s="62">
        <v>0</v>
      </c>
      <c r="W45" s="55">
        <v>0</v>
      </c>
      <c r="X45" s="55">
        <v>0</v>
      </c>
      <c r="Y45" s="55">
        <v>0</v>
      </c>
      <c r="Z45" s="55" t="s">
        <v>358</v>
      </c>
      <c r="AA45" s="55" t="s">
        <v>358</v>
      </c>
      <c r="AB45" s="185">
        <v>0</v>
      </c>
      <c r="AC45" s="62" t="s">
        <v>358</v>
      </c>
      <c r="AD45" s="55" t="s">
        <v>358</v>
      </c>
      <c r="AE45" s="55">
        <v>0</v>
      </c>
      <c r="AF45" s="190" t="s">
        <v>358</v>
      </c>
      <c r="AG45" s="190" t="s">
        <v>358</v>
      </c>
      <c r="AH45" s="191" t="s">
        <v>358</v>
      </c>
      <c r="AI45" s="192">
        <v>0</v>
      </c>
      <c r="AJ45" s="195">
        <v>0</v>
      </c>
      <c r="AK45" s="194">
        <v>0</v>
      </c>
      <c r="AL45" s="192" t="s">
        <v>358</v>
      </c>
      <c r="AM45" s="195" t="s">
        <v>358</v>
      </c>
    </row>
    <row r="46" spans="1:39" ht="30" customHeight="1" x14ac:dyDescent="0.3">
      <c r="A46" s="57" t="str">
        <f t="shared" si="0"/>
        <v>Unitil - FG&amp;E</v>
      </c>
      <c r="B46" s="63" t="s">
        <v>358</v>
      </c>
      <c r="C46" s="63" t="s">
        <v>358</v>
      </c>
      <c r="D46" s="55" t="s">
        <v>397</v>
      </c>
      <c r="E46" s="55" t="s">
        <v>393</v>
      </c>
      <c r="F46" s="448"/>
      <c r="G46" s="448"/>
      <c r="H46" s="449"/>
      <c r="I46" s="62">
        <v>0</v>
      </c>
      <c r="J46" s="55" t="s">
        <v>358</v>
      </c>
      <c r="K46" s="55">
        <v>0</v>
      </c>
      <c r="L46" s="55" t="s">
        <v>358</v>
      </c>
      <c r="M46" s="55" t="s">
        <v>358</v>
      </c>
      <c r="N46" s="55" t="s">
        <v>358</v>
      </c>
      <c r="O46" s="55" t="s">
        <v>358</v>
      </c>
      <c r="P46" s="191">
        <v>0</v>
      </c>
      <c r="Q46" s="62" t="s">
        <v>358</v>
      </c>
      <c r="R46" s="55" t="s">
        <v>358</v>
      </c>
      <c r="S46" s="55" t="s">
        <v>358</v>
      </c>
      <c r="T46" s="55" t="s">
        <v>358</v>
      </c>
      <c r="U46" s="191" t="s">
        <v>358</v>
      </c>
      <c r="V46" s="62">
        <v>0</v>
      </c>
      <c r="W46" s="55">
        <v>0</v>
      </c>
      <c r="X46" s="55">
        <v>0</v>
      </c>
      <c r="Y46" s="55">
        <v>0</v>
      </c>
      <c r="Z46" s="55" t="s">
        <v>358</v>
      </c>
      <c r="AA46" s="55" t="s">
        <v>358</v>
      </c>
      <c r="AB46" s="185">
        <v>0</v>
      </c>
      <c r="AC46" s="62" t="s">
        <v>358</v>
      </c>
      <c r="AD46" s="55" t="s">
        <v>358</v>
      </c>
      <c r="AE46" s="55">
        <v>0</v>
      </c>
      <c r="AF46" s="190" t="s">
        <v>358</v>
      </c>
      <c r="AG46" s="190" t="s">
        <v>358</v>
      </c>
      <c r="AH46" s="191" t="s">
        <v>358</v>
      </c>
      <c r="AI46" s="192">
        <v>0</v>
      </c>
      <c r="AJ46" s="195">
        <v>0</v>
      </c>
      <c r="AK46" s="194">
        <v>0</v>
      </c>
      <c r="AL46" s="192" t="s">
        <v>358</v>
      </c>
      <c r="AM46" s="195" t="s">
        <v>358</v>
      </c>
    </row>
    <row r="47" spans="1:39" ht="30" customHeight="1" x14ac:dyDescent="0.3">
      <c r="A47" s="57" t="str">
        <f t="shared" si="0"/>
        <v>Unitil - FG&amp;E</v>
      </c>
      <c r="B47" s="63" t="s">
        <v>358</v>
      </c>
      <c r="C47" s="63" t="s">
        <v>358</v>
      </c>
      <c r="D47" s="55" t="s">
        <v>402</v>
      </c>
      <c r="E47" s="55" t="s">
        <v>360</v>
      </c>
      <c r="F47" s="55" t="s">
        <v>403</v>
      </c>
      <c r="G47" s="55" t="s">
        <v>404</v>
      </c>
      <c r="H47" s="9" t="s">
        <v>362</v>
      </c>
      <c r="I47" s="62">
        <v>0</v>
      </c>
      <c r="J47" s="55" t="s">
        <v>358</v>
      </c>
      <c r="K47" s="55">
        <v>0</v>
      </c>
      <c r="L47" s="55" t="s">
        <v>358</v>
      </c>
      <c r="M47" s="55" t="s">
        <v>358</v>
      </c>
      <c r="N47" s="55" t="s">
        <v>358</v>
      </c>
      <c r="O47" s="55" t="s">
        <v>358</v>
      </c>
      <c r="P47" s="191">
        <v>0</v>
      </c>
      <c r="Q47" s="62" t="s">
        <v>358</v>
      </c>
      <c r="R47" s="55" t="s">
        <v>358</v>
      </c>
      <c r="S47" s="55" t="s">
        <v>358</v>
      </c>
      <c r="T47" s="55" t="s">
        <v>358</v>
      </c>
      <c r="U47" s="191" t="s">
        <v>358</v>
      </c>
      <c r="V47" s="62">
        <v>0</v>
      </c>
      <c r="W47" s="55">
        <v>0</v>
      </c>
      <c r="X47" s="55">
        <v>0</v>
      </c>
      <c r="Y47" s="55">
        <v>0</v>
      </c>
      <c r="Z47" s="55" t="s">
        <v>358</v>
      </c>
      <c r="AA47" s="55" t="s">
        <v>358</v>
      </c>
      <c r="AB47" s="185">
        <v>0</v>
      </c>
      <c r="AC47" s="62" t="s">
        <v>358</v>
      </c>
      <c r="AD47" s="55" t="s">
        <v>358</v>
      </c>
      <c r="AE47" s="55">
        <v>0</v>
      </c>
      <c r="AF47" s="190" t="s">
        <v>358</v>
      </c>
      <c r="AG47" s="190" t="s">
        <v>358</v>
      </c>
      <c r="AH47" s="191" t="s">
        <v>358</v>
      </c>
      <c r="AI47" s="192">
        <v>0</v>
      </c>
      <c r="AJ47" s="195">
        <v>0</v>
      </c>
      <c r="AK47" s="194">
        <v>0</v>
      </c>
      <c r="AL47" s="192" t="s">
        <v>358</v>
      </c>
      <c r="AM47" s="195" t="s">
        <v>358</v>
      </c>
    </row>
    <row r="48" spans="1:39" ht="30" customHeight="1" x14ac:dyDescent="0.3">
      <c r="A48" s="57" t="str">
        <f t="shared" si="0"/>
        <v>Unitil - FG&amp;E</v>
      </c>
      <c r="B48" s="63" t="s">
        <v>358</v>
      </c>
      <c r="C48" s="63" t="s">
        <v>358</v>
      </c>
      <c r="D48" s="55" t="s">
        <v>402</v>
      </c>
      <c r="E48" s="55" t="s">
        <v>360</v>
      </c>
      <c r="F48" s="448"/>
      <c r="G48" s="448"/>
      <c r="H48" s="449"/>
      <c r="I48" s="62">
        <v>0</v>
      </c>
      <c r="J48" s="55" t="s">
        <v>358</v>
      </c>
      <c r="K48" s="55">
        <v>0</v>
      </c>
      <c r="L48" s="55" t="s">
        <v>358</v>
      </c>
      <c r="M48" s="55" t="s">
        <v>358</v>
      </c>
      <c r="N48" s="55" t="s">
        <v>358</v>
      </c>
      <c r="O48" s="55" t="s">
        <v>358</v>
      </c>
      <c r="P48" s="191">
        <v>0</v>
      </c>
      <c r="Q48" s="62" t="s">
        <v>358</v>
      </c>
      <c r="R48" s="55" t="s">
        <v>358</v>
      </c>
      <c r="S48" s="55" t="s">
        <v>358</v>
      </c>
      <c r="T48" s="55" t="s">
        <v>358</v>
      </c>
      <c r="U48" s="191" t="s">
        <v>358</v>
      </c>
      <c r="V48" s="62">
        <v>0</v>
      </c>
      <c r="W48" s="55">
        <v>0</v>
      </c>
      <c r="X48" s="55">
        <v>0</v>
      </c>
      <c r="Y48" s="55">
        <v>0</v>
      </c>
      <c r="Z48" s="55" t="s">
        <v>358</v>
      </c>
      <c r="AA48" s="55" t="s">
        <v>358</v>
      </c>
      <c r="AB48" s="185">
        <v>0</v>
      </c>
      <c r="AC48" s="62" t="s">
        <v>358</v>
      </c>
      <c r="AD48" s="55" t="s">
        <v>358</v>
      </c>
      <c r="AE48" s="55">
        <v>0</v>
      </c>
      <c r="AF48" s="190" t="s">
        <v>358</v>
      </c>
      <c r="AG48" s="190" t="s">
        <v>358</v>
      </c>
      <c r="AH48" s="191" t="s">
        <v>358</v>
      </c>
      <c r="AI48" s="192">
        <v>0</v>
      </c>
      <c r="AJ48" s="195">
        <v>0</v>
      </c>
      <c r="AK48" s="194">
        <v>0</v>
      </c>
      <c r="AL48" s="192" t="s">
        <v>358</v>
      </c>
      <c r="AM48" s="195" t="s">
        <v>358</v>
      </c>
    </row>
    <row r="49" spans="1:39" ht="30" customHeight="1" x14ac:dyDescent="0.3">
      <c r="A49" s="57" t="str">
        <f t="shared" si="0"/>
        <v>Unitil - FG&amp;E</v>
      </c>
      <c r="B49" s="63" t="s">
        <v>358</v>
      </c>
      <c r="C49" s="63" t="s">
        <v>358</v>
      </c>
      <c r="D49" s="55" t="s">
        <v>405</v>
      </c>
      <c r="E49" s="55" t="s">
        <v>370</v>
      </c>
      <c r="F49" s="55" t="s">
        <v>406</v>
      </c>
      <c r="G49" s="55" t="s">
        <v>374</v>
      </c>
      <c r="H49" s="9" t="s">
        <v>362</v>
      </c>
      <c r="I49" s="62">
        <v>0</v>
      </c>
      <c r="J49" s="55" t="s">
        <v>358</v>
      </c>
      <c r="K49" s="55">
        <v>0</v>
      </c>
      <c r="L49" s="55" t="s">
        <v>358</v>
      </c>
      <c r="M49" s="55" t="s">
        <v>358</v>
      </c>
      <c r="N49" s="55" t="s">
        <v>358</v>
      </c>
      <c r="O49" s="55" t="s">
        <v>358</v>
      </c>
      <c r="P49" s="191">
        <v>0</v>
      </c>
      <c r="Q49" s="62" t="s">
        <v>358</v>
      </c>
      <c r="R49" s="55" t="s">
        <v>358</v>
      </c>
      <c r="S49" s="55" t="s">
        <v>358</v>
      </c>
      <c r="T49" s="55" t="s">
        <v>358</v>
      </c>
      <c r="U49" s="191" t="s">
        <v>358</v>
      </c>
      <c r="V49" s="62">
        <v>0</v>
      </c>
      <c r="W49" s="55">
        <v>0</v>
      </c>
      <c r="X49" s="55">
        <v>0</v>
      </c>
      <c r="Y49" s="55">
        <v>0</v>
      </c>
      <c r="Z49" s="55" t="s">
        <v>358</v>
      </c>
      <c r="AA49" s="55" t="s">
        <v>358</v>
      </c>
      <c r="AB49" s="185">
        <v>0</v>
      </c>
      <c r="AC49" s="62" t="s">
        <v>358</v>
      </c>
      <c r="AD49" s="55" t="s">
        <v>358</v>
      </c>
      <c r="AE49" s="55">
        <v>0</v>
      </c>
      <c r="AF49" s="190" t="s">
        <v>358</v>
      </c>
      <c r="AG49" s="190" t="s">
        <v>358</v>
      </c>
      <c r="AH49" s="191" t="s">
        <v>358</v>
      </c>
      <c r="AI49" s="192">
        <v>0</v>
      </c>
      <c r="AJ49" s="195">
        <v>0</v>
      </c>
      <c r="AK49" s="194">
        <v>0</v>
      </c>
      <c r="AL49" s="192" t="s">
        <v>358</v>
      </c>
      <c r="AM49" s="195" t="s">
        <v>358</v>
      </c>
    </row>
    <row r="50" spans="1:39" ht="30" customHeight="1" x14ac:dyDescent="0.3">
      <c r="A50" s="57" t="str">
        <f t="shared" si="0"/>
        <v>Unitil - FG&amp;E</v>
      </c>
      <c r="B50" s="63" t="s">
        <v>358</v>
      </c>
      <c r="C50" s="63" t="s">
        <v>358</v>
      </c>
      <c r="D50" s="55" t="s">
        <v>405</v>
      </c>
      <c r="E50" s="55" t="s">
        <v>370</v>
      </c>
      <c r="F50" s="55" t="s">
        <v>407</v>
      </c>
      <c r="G50" s="55" t="s">
        <v>408</v>
      </c>
      <c r="H50" s="9" t="s">
        <v>362</v>
      </c>
      <c r="I50" s="62">
        <v>0</v>
      </c>
      <c r="J50" s="55" t="s">
        <v>358</v>
      </c>
      <c r="K50" s="55">
        <v>0</v>
      </c>
      <c r="L50" s="55" t="s">
        <v>358</v>
      </c>
      <c r="M50" s="55" t="s">
        <v>358</v>
      </c>
      <c r="N50" s="55" t="s">
        <v>358</v>
      </c>
      <c r="O50" s="55" t="s">
        <v>358</v>
      </c>
      <c r="P50" s="191">
        <v>0</v>
      </c>
      <c r="Q50" s="62" t="s">
        <v>358</v>
      </c>
      <c r="R50" s="55" t="s">
        <v>358</v>
      </c>
      <c r="S50" s="55" t="s">
        <v>358</v>
      </c>
      <c r="T50" s="55" t="s">
        <v>358</v>
      </c>
      <c r="U50" s="191" t="s">
        <v>358</v>
      </c>
      <c r="V50" s="62">
        <v>0</v>
      </c>
      <c r="W50" s="55">
        <v>0</v>
      </c>
      <c r="X50" s="55">
        <v>0</v>
      </c>
      <c r="Y50" s="55">
        <v>0</v>
      </c>
      <c r="Z50" s="55" t="s">
        <v>358</v>
      </c>
      <c r="AA50" s="55" t="s">
        <v>358</v>
      </c>
      <c r="AB50" s="185">
        <v>0</v>
      </c>
      <c r="AC50" s="62" t="s">
        <v>358</v>
      </c>
      <c r="AD50" s="55" t="s">
        <v>358</v>
      </c>
      <c r="AE50" s="55">
        <v>0</v>
      </c>
      <c r="AF50" s="190" t="s">
        <v>358</v>
      </c>
      <c r="AG50" s="190" t="s">
        <v>358</v>
      </c>
      <c r="AH50" s="191" t="s">
        <v>358</v>
      </c>
      <c r="AI50" s="192">
        <v>0</v>
      </c>
      <c r="AJ50" s="195">
        <v>0</v>
      </c>
      <c r="AK50" s="194">
        <v>0</v>
      </c>
      <c r="AL50" s="192" t="s">
        <v>358</v>
      </c>
      <c r="AM50" s="195" t="s">
        <v>358</v>
      </c>
    </row>
    <row r="51" spans="1:39" ht="30" customHeight="1" x14ac:dyDescent="0.3">
      <c r="A51" s="57" t="str">
        <f t="shared" si="0"/>
        <v>Unitil - FG&amp;E</v>
      </c>
      <c r="B51" s="63" t="s">
        <v>358</v>
      </c>
      <c r="C51" s="63" t="s">
        <v>358</v>
      </c>
      <c r="D51" s="55" t="s">
        <v>405</v>
      </c>
      <c r="E51" s="55" t="s">
        <v>370</v>
      </c>
      <c r="F51" s="448"/>
      <c r="G51" s="448"/>
      <c r="H51" s="449"/>
      <c r="I51" s="62">
        <v>0</v>
      </c>
      <c r="J51" s="55" t="s">
        <v>358</v>
      </c>
      <c r="K51" s="55">
        <v>0</v>
      </c>
      <c r="L51" s="55" t="s">
        <v>358</v>
      </c>
      <c r="M51" s="55" t="s">
        <v>358</v>
      </c>
      <c r="N51" s="55" t="s">
        <v>358</v>
      </c>
      <c r="O51" s="55" t="s">
        <v>358</v>
      </c>
      <c r="P51" s="191">
        <v>0</v>
      </c>
      <c r="Q51" s="62" t="s">
        <v>358</v>
      </c>
      <c r="R51" s="55" t="s">
        <v>358</v>
      </c>
      <c r="S51" s="55" t="s">
        <v>358</v>
      </c>
      <c r="T51" s="55" t="s">
        <v>358</v>
      </c>
      <c r="U51" s="191" t="s">
        <v>358</v>
      </c>
      <c r="V51" s="62">
        <v>0</v>
      </c>
      <c r="W51" s="55">
        <v>0</v>
      </c>
      <c r="X51" s="55">
        <v>0</v>
      </c>
      <c r="Y51" s="55">
        <v>0</v>
      </c>
      <c r="Z51" s="55" t="s">
        <v>358</v>
      </c>
      <c r="AA51" s="55" t="s">
        <v>358</v>
      </c>
      <c r="AB51" s="185">
        <v>0</v>
      </c>
      <c r="AC51" s="62" t="s">
        <v>358</v>
      </c>
      <c r="AD51" s="55" t="s">
        <v>358</v>
      </c>
      <c r="AE51" s="55">
        <v>0</v>
      </c>
      <c r="AF51" s="190" t="s">
        <v>358</v>
      </c>
      <c r="AG51" s="190" t="s">
        <v>358</v>
      </c>
      <c r="AH51" s="191" t="s">
        <v>358</v>
      </c>
      <c r="AI51" s="192">
        <v>0</v>
      </c>
      <c r="AJ51" s="195">
        <v>0</v>
      </c>
      <c r="AK51" s="194">
        <v>0</v>
      </c>
      <c r="AL51" s="192" t="s">
        <v>358</v>
      </c>
      <c r="AM51" s="195" t="s">
        <v>358</v>
      </c>
    </row>
    <row r="52" spans="1:39" ht="30" customHeight="1" x14ac:dyDescent="0.3">
      <c r="A52" s="57" t="str">
        <f t="shared" si="0"/>
        <v>Unitil - FG&amp;E</v>
      </c>
      <c r="B52" s="63" t="s">
        <v>358</v>
      </c>
      <c r="C52" s="63" t="s">
        <v>358</v>
      </c>
      <c r="D52" s="55" t="s">
        <v>409</v>
      </c>
      <c r="E52" s="55" t="s">
        <v>360</v>
      </c>
      <c r="F52" s="55" t="s">
        <v>410</v>
      </c>
      <c r="G52" s="55" t="s">
        <v>360</v>
      </c>
      <c r="H52" s="9" t="s">
        <v>362</v>
      </c>
      <c r="I52" s="62">
        <v>0</v>
      </c>
      <c r="J52" s="55" t="s">
        <v>358</v>
      </c>
      <c r="K52" s="55">
        <v>0</v>
      </c>
      <c r="L52" s="55" t="s">
        <v>358</v>
      </c>
      <c r="M52" s="55" t="s">
        <v>358</v>
      </c>
      <c r="N52" s="55" t="s">
        <v>358</v>
      </c>
      <c r="O52" s="55" t="s">
        <v>358</v>
      </c>
      <c r="P52" s="191">
        <v>0</v>
      </c>
      <c r="Q52" s="62" t="s">
        <v>358</v>
      </c>
      <c r="R52" s="55" t="s">
        <v>358</v>
      </c>
      <c r="S52" s="55" t="s">
        <v>358</v>
      </c>
      <c r="T52" s="55" t="s">
        <v>358</v>
      </c>
      <c r="U52" s="191" t="s">
        <v>358</v>
      </c>
      <c r="V52" s="62">
        <v>0</v>
      </c>
      <c r="W52" s="55">
        <v>0</v>
      </c>
      <c r="X52" s="55">
        <v>0</v>
      </c>
      <c r="Y52" s="55">
        <v>0</v>
      </c>
      <c r="Z52" s="55" t="s">
        <v>358</v>
      </c>
      <c r="AA52" s="55" t="s">
        <v>358</v>
      </c>
      <c r="AB52" s="185">
        <v>0</v>
      </c>
      <c r="AC52" s="62" t="s">
        <v>358</v>
      </c>
      <c r="AD52" s="55" t="s">
        <v>358</v>
      </c>
      <c r="AE52" s="55">
        <v>0</v>
      </c>
      <c r="AF52" s="190" t="s">
        <v>358</v>
      </c>
      <c r="AG52" s="190" t="s">
        <v>358</v>
      </c>
      <c r="AH52" s="191" t="s">
        <v>358</v>
      </c>
      <c r="AI52" s="192">
        <v>0</v>
      </c>
      <c r="AJ52" s="195">
        <v>0</v>
      </c>
      <c r="AK52" s="194">
        <v>0</v>
      </c>
      <c r="AL52" s="192" t="s">
        <v>358</v>
      </c>
      <c r="AM52" s="195" t="s">
        <v>358</v>
      </c>
    </row>
    <row r="53" spans="1:39" ht="30" customHeight="1" x14ac:dyDescent="0.3">
      <c r="A53" s="57" t="str">
        <f t="shared" si="0"/>
        <v>Unitil - FG&amp;E</v>
      </c>
      <c r="B53" s="63" t="s">
        <v>358</v>
      </c>
      <c r="C53" s="63" t="s">
        <v>358</v>
      </c>
      <c r="D53" s="55" t="s">
        <v>409</v>
      </c>
      <c r="E53" s="55" t="s">
        <v>360</v>
      </c>
      <c r="F53" s="55" t="s">
        <v>411</v>
      </c>
      <c r="G53" s="55" t="s">
        <v>360</v>
      </c>
      <c r="H53" s="9" t="s">
        <v>362</v>
      </c>
      <c r="I53" s="62">
        <v>0</v>
      </c>
      <c r="J53" s="55" t="s">
        <v>358</v>
      </c>
      <c r="K53" s="55">
        <v>0</v>
      </c>
      <c r="L53" s="55" t="s">
        <v>358</v>
      </c>
      <c r="M53" s="55" t="s">
        <v>358</v>
      </c>
      <c r="N53" s="55" t="s">
        <v>358</v>
      </c>
      <c r="O53" s="55" t="s">
        <v>358</v>
      </c>
      <c r="P53" s="191">
        <v>0</v>
      </c>
      <c r="Q53" s="62" t="s">
        <v>358</v>
      </c>
      <c r="R53" s="55" t="s">
        <v>358</v>
      </c>
      <c r="S53" s="55" t="s">
        <v>358</v>
      </c>
      <c r="T53" s="55" t="s">
        <v>358</v>
      </c>
      <c r="U53" s="191" t="s">
        <v>358</v>
      </c>
      <c r="V53" s="62">
        <v>0</v>
      </c>
      <c r="W53" s="55">
        <v>0</v>
      </c>
      <c r="X53" s="55">
        <v>0</v>
      </c>
      <c r="Y53" s="55">
        <v>0</v>
      </c>
      <c r="Z53" s="55" t="s">
        <v>358</v>
      </c>
      <c r="AA53" s="55" t="s">
        <v>358</v>
      </c>
      <c r="AB53" s="185">
        <v>0</v>
      </c>
      <c r="AC53" s="62" t="s">
        <v>358</v>
      </c>
      <c r="AD53" s="55" t="s">
        <v>358</v>
      </c>
      <c r="AE53" s="55">
        <v>0</v>
      </c>
      <c r="AF53" s="190" t="s">
        <v>358</v>
      </c>
      <c r="AG53" s="190" t="s">
        <v>358</v>
      </c>
      <c r="AH53" s="191" t="s">
        <v>358</v>
      </c>
      <c r="AI53" s="192">
        <v>6</v>
      </c>
      <c r="AJ53" s="195">
        <v>0</v>
      </c>
      <c r="AK53" s="194">
        <v>0</v>
      </c>
      <c r="AL53" s="192" t="s">
        <v>358</v>
      </c>
      <c r="AM53" s="195" t="s">
        <v>358</v>
      </c>
    </row>
    <row r="54" spans="1:39" ht="30" customHeight="1" x14ac:dyDescent="0.3">
      <c r="A54" s="57" t="str">
        <f t="shared" si="0"/>
        <v>Unitil - FG&amp;E</v>
      </c>
      <c r="B54" s="63" t="s">
        <v>358</v>
      </c>
      <c r="C54" s="63" t="s">
        <v>358</v>
      </c>
      <c r="D54" s="55" t="s">
        <v>409</v>
      </c>
      <c r="E54" s="55" t="s">
        <v>360</v>
      </c>
      <c r="F54" s="55" t="s">
        <v>412</v>
      </c>
      <c r="G54" s="55" t="s">
        <v>413</v>
      </c>
      <c r="H54" s="9" t="s">
        <v>362</v>
      </c>
      <c r="I54" s="62">
        <v>0</v>
      </c>
      <c r="J54" s="55" t="s">
        <v>358</v>
      </c>
      <c r="K54" s="55">
        <v>0</v>
      </c>
      <c r="L54" s="55" t="s">
        <v>358</v>
      </c>
      <c r="M54" s="55" t="s">
        <v>358</v>
      </c>
      <c r="N54" s="55" t="s">
        <v>358</v>
      </c>
      <c r="O54" s="55" t="s">
        <v>358</v>
      </c>
      <c r="P54" s="191">
        <v>0</v>
      </c>
      <c r="Q54" s="62" t="s">
        <v>358</v>
      </c>
      <c r="R54" s="55" t="s">
        <v>358</v>
      </c>
      <c r="S54" s="55" t="s">
        <v>358</v>
      </c>
      <c r="T54" s="55" t="s">
        <v>358</v>
      </c>
      <c r="U54" s="191" t="s">
        <v>358</v>
      </c>
      <c r="V54" s="62">
        <v>0</v>
      </c>
      <c r="W54" s="55">
        <v>0</v>
      </c>
      <c r="X54" s="55">
        <v>0</v>
      </c>
      <c r="Y54" s="55">
        <v>0</v>
      </c>
      <c r="Z54" s="55" t="s">
        <v>358</v>
      </c>
      <c r="AA54" s="55" t="s">
        <v>358</v>
      </c>
      <c r="AB54" s="185">
        <v>0</v>
      </c>
      <c r="AC54" s="62" t="s">
        <v>358</v>
      </c>
      <c r="AD54" s="55" t="s">
        <v>358</v>
      </c>
      <c r="AE54" s="55">
        <v>0</v>
      </c>
      <c r="AF54" s="190" t="s">
        <v>358</v>
      </c>
      <c r="AG54" s="190" t="s">
        <v>358</v>
      </c>
      <c r="AH54" s="191" t="s">
        <v>358</v>
      </c>
      <c r="AI54" s="192">
        <v>20</v>
      </c>
      <c r="AJ54" s="195">
        <v>0</v>
      </c>
      <c r="AK54" s="194">
        <v>0</v>
      </c>
      <c r="AL54" s="192" t="s">
        <v>358</v>
      </c>
      <c r="AM54" s="195" t="s">
        <v>358</v>
      </c>
    </row>
    <row r="55" spans="1:39" ht="30" customHeight="1" x14ac:dyDescent="0.3">
      <c r="A55" s="57" t="str">
        <f t="shared" si="0"/>
        <v>Unitil - FG&amp;E</v>
      </c>
      <c r="B55" s="63" t="s">
        <v>358</v>
      </c>
      <c r="C55" s="63" t="s">
        <v>358</v>
      </c>
      <c r="D55" s="55" t="s">
        <v>409</v>
      </c>
      <c r="E55" s="55" t="s">
        <v>360</v>
      </c>
      <c r="F55" s="55" t="s">
        <v>414</v>
      </c>
      <c r="G55" s="55" t="s">
        <v>360</v>
      </c>
      <c r="H55" s="9" t="s">
        <v>362</v>
      </c>
      <c r="I55" s="62">
        <v>0</v>
      </c>
      <c r="J55" s="55" t="s">
        <v>358</v>
      </c>
      <c r="K55" s="55">
        <v>0</v>
      </c>
      <c r="L55" s="55" t="s">
        <v>358</v>
      </c>
      <c r="M55" s="55" t="s">
        <v>358</v>
      </c>
      <c r="N55" s="55" t="s">
        <v>358</v>
      </c>
      <c r="O55" s="55" t="s">
        <v>358</v>
      </c>
      <c r="P55" s="191">
        <v>0</v>
      </c>
      <c r="Q55" s="62" t="s">
        <v>358</v>
      </c>
      <c r="R55" s="55" t="s">
        <v>358</v>
      </c>
      <c r="S55" s="55" t="s">
        <v>358</v>
      </c>
      <c r="T55" s="55" t="s">
        <v>358</v>
      </c>
      <c r="U55" s="191" t="s">
        <v>358</v>
      </c>
      <c r="V55" s="62">
        <v>0</v>
      </c>
      <c r="W55" s="55">
        <v>0</v>
      </c>
      <c r="X55" s="55">
        <v>0</v>
      </c>
      <c r="Y55" s="55">
        <v>0</v>
      </c>
      <c r="Z55" s="55" t="s">
        <v>358</v>
      </c>
      <c r="AA55" s="55" t="s">
        <v>358</v>
      </c>
      <c r="AB55" s="185">
        <v>0</v>
      </c>
      <c r="AC55" s="62" t="s">
        <v>358</v>
      </c>
      <c r="AD55" s="55" t="s">
        <v>358</v>
      </c>
      <c r="AE55" s="55">
        <v>0</v>
      </c>
      <c r="AF55" s="190" t="s">
        <v>358</v>
      </c>
      <c r="AG55" s="190" t="s">
        <v>358</v>
      </c>
      <c r="AH55" s="191" t="s">
        <v>358</v>
      </c>
      <c r="AI55" s="192">
        <v>6</v>
      </c>
      <c r="AJ55" s="195">
        <v>0</v>
      </c>
      <c r="AK55" s="194">
        <v>0</v>
      </c>
      <c r="AL55" s="192" t="s">
        <v>358</v>
      </c>
      <c r="AM55" s="195" t="s">
        <v>358</v>
      </c>
    </row>
    <row r="56" spans="1:39" ht="30" customHeight="1" x14ac:dyDescent="0.3">
      <c r="A56" s="57" t="str">
        <f t="shared" si="0"/>
        <v>Unitil - FG&amp;E</v>
      </c>
      <c r="B56" s="63" t="s">
        <v>358</v>
      </c>
      <c r="C56" s="63" t="s">
        <v>358</v>
      </c>
      <c r="D56" s="55" t="s">
        <v>409</v>
      </c>
      <c r="E56" s="55" t="s">
        <v>360</v>
      </c>
      <c r="F56" s="55">
        <v>1303</v>
      </c>
      <c r="G56" s="55" t="s">
        <v>360</v>
      </c>
      <c r="H56" s="9" t="s">
        <v>362</v>
      </c>
      <c r="I56" s="62">
        <v>0</v>
      </c>
      <c r="J56" s="55" t="s">
        <v>358</v>
      </c>
      <c r="K56" s="55">
        <v>0</v>
      </c>
      <c r="L56" s="55" t="s">
        <v>358</v>
      </c>
      <c r="M56" s="55" t="s">
        <v>358</v>
      </c>
      <c r="N56" s="55" t="s">
        <v>358</v>
      </c>
      <c r="O56" s="55" t="s">
        <v>358</v>
      </c>
      <c r="P56" s="191">
        <v>0</v>
      </c>
      <c r="Q56" s="62" t="s">
        <v>358</v>
      </c>
      <c r="R56" s="55" t="s">
        <v>358</v>
      </c>
      <c r="S56" s="55" t="s">
        <v>358</v>
      </c>
      <c r="T56" s="55" t="s">
        <v>358</v>
      </c>
      <c r="U56" s="191" t="s">
        <v>358</v>
      </c>
      <c r="V56" s="62">
        <v>0</v>
      </c>
      <c r="W56" s="55">
        <v>0</v>
      </c>
      <c r="X56" s="55">
        <v>0</v>
      </c>
      <c r="Y56" s="55">
        <v>0</v>
      </c>
      <c r="Z56" s="55" t="s">
        <v>358</v>
      </c>
      <c r="AA56" s="55" t="s">
        <v>358</v>
      </c>
      <c r="AB56" s="185">
        <v>0</v>
      </c>
      <c r="AC56" s="62" t="s">
        <v>358</v>
      </c>
      <c r="AD56" s="55" t="s">
        <v>358</v>
      </c>
      <c r="AE56" s="55">
        <v>0</v>
      </c>
      <c r="AF56" s="190" t="s">
        <v>358</v>
      </c>
      <c r="AG56" s="190" t="s">
        <v>358</v>
      </c>
      <c r="AH56" s="191" t="s">
        <v>358</v>
      </c>
      <c r="AI56" s="192">
        <v>0</v>
      </c>
      <c r="AJ56" s="195">
        <v>0</v>
      </c>
      <c r="AK56" s="194">
        <v>0</v>
      </c>
      <c r="AL56" s="192" t="s">
        <v>358</v>
      </c>
      <c r="AM56" s="195" t="s">
        <v>358</v>
      </c>
    </row>
    <row r="57" spans="1:39" ht="30" customHeight="1" x14ac:dyDescent="0.3">
      <c r="A57" s="57" t="str">
        <f t="shared" si="0"/>
        <v>Unitil - FG&amp;E</v>
      </c>
      <c r="B57" s="63" t="s">
        <v>358</v>
      </c>
      <c r="C57" s="63" t="s">
        <v>358</v>
      </c>
      <c r="D57" s="55" t="s">
        <v>409</v>
      </c>
      <c r="E57" s="55" t="s">
        <v>360</v>
      </c>
      <c r="F57" s="55">
        <v>1309</v>
      </c>
      <c r="G57" s="55" t="s">
        <v>360</v>
      </c>
      <c r="H57" s="9" t="s">
        <v>362</v>
      </c>
      <c r="I57" s="62">
        <v>0</v>
      </c>
      <c r="J57" s="55" t="s">
        <v>358</v>
      </c>
      <c r="K57" s="55">
        <v>0</v>
      </c>
      <c r="L57" s="55" t="s">
        <v>358</v>
      </c>
      <c r="M57" s="55" t="s">
        <v>358</v>
      </c>
      <c r="N57" s="55" t="s">
        <v>358</v>
      </c>
      <c r="O57" s="55" t="s">
        <v>358</v>
      </c>
      <c r="P57" s="191">
        <v>0</v>
      </c>
      <c r="Q57" s="62" t="s">
        <v>358</v>
      </c>
      <c r="R57" s="55" t="s">
        <v>358</v>
      </c>
      <c r="S57" s="55" t="s">
        <v>358</v>
      </c>
      <c r="T57" s="55" t="s">
        <v>358</v>
      </c>
      <c r="U57" s="191" t="s">
        <v>358</v>
      </c>
      <c r="V57" s="62">
        <v>0</v>
      </c>
      <c r="W57" s="55">
        <v>0</v>
      </c>
      <c r="X57" s="55">
        <v>0</v>
      </c>
      <c r="Y57" s="55">
        <v>0</v>
      </c>
      <c r="Z57" s="55" t="s">
        <v>358</v>
      </c>
      <c r="AA57" s="55" t="s">
        <v>358</v>
      </c>
      <c r="AB57" s="185">
        <v>0</v>
      </c>
      <c r="AC57" s="62" t="s">
        <v>358</v>
      </c>
      <c r="AD57" s="55" t="s">
        <v>358</v>
      </c>
      <c r="AE57" s="55">
        <v>0</v>
      </c>
      <c r="AF57" s="190" t="s">
        <v>358</v>
      </c>
      <c r="AG57" s="190" t="s">
        <v>358</v>
      </c>
      <c r="AH57" s="191" t="s">
        <v>358</v>
      </c>
      <c r="AI57" s="192">
        <v>0</v>
      </c>
      <c r="AJ57" s="195">
        <v>0</v>
      </c>
      <c r="AK57" s="194">
        <v>0</v>
      </c>
      <c r="AL57" s="192" t="s">
        <v>358</v>
      </c>
      <c r="AM57" s="195" t="s">
        <v>358</v>
      </c>
    </row>
    <row r="58" spans="1:39" ht="30" customHeight="1" x14ac:dyDescent="0.3">
      <c r="A58" s="57" t="str">
        <f t="shared" si="0"/>
        <v>Unitil - FG&amp;E</v>
      </c>
      <c r="B58" s="63" t="s">
        <v>358</v>
      </c>
      <c r="C58" s="63" t="s">
        <v>358</v>
      </c>
      <c r="D58" s="55" t="s">
        <v>409</v>
      </c>
      <c r="E58" s="55" t="s">
        <v>360</v>
      </c>
      <c r="F58" s="448"/>
      <c r="G58" s="448"/>
      <c r="H58" s="449"/>
      <c r="I58" s="62">
        <v>0</v>
      </c>
      <c r="J58" s="55" t="s">
        <v>358</v>
      </c>
      <c r="K58" s="55">
        <v>0</v>
      </c>
      <c r="L58" s="55" t="s">
        <v>358</v>
      </c>
      <c r="M58" s="55" t="s">
        <v>358</v>
      </c>
      <c r="N58" s="55" t="s">
        <v>358</v>
      </c>
      <c r="O58" s="55" t="s">
        <v>358</v>
      </c>
      <c r="P58" s="191">
        <v>0</v>
      </c>
      <c r="Q58" s="62" t="s">
        <v>358</v>
      </c>
      <c r="R58" s="55" t="s">
        <v>358</v>
      </c>
      <c r="S58" s="55" t="s">
        <v>358</v>
      </c>
      <c r="T58" s="55" t="s">
        <v>358</v>
      </c>
      <c r="U58" s="191" t="s">
        <v>358</v>
      </c>
      <c r="V58" s="62">
        <v>0</v>
      </c>
      <c r="W58" s="55">
        <v>0</v>
      </c>
      <c r="X58" s="55">
        <v>0</v>
      </c>
      <c r="Y58" s="55">
        <v>0</v>
      </c>
      <c r="Z58" s="55" t="s">
        <v>358</v>
      </c>
      <c r="AA58" s="55" t="s">
        <v>358</v>
      </c>
      <c r="AB58" s="185">
        <v>0</v>
      </c>
      <c r="AC58" s="62" t="s">
        <v>358</v>
      </c>
      <c r="AD58" s="55" t="s">
        <v>358</v>
      </c>
      <c r="AE58" s="55">
        <v>0</v>
      </c>
      <c r="AF58" s="190" t="s">
        <v>358</v>
      </c>
      <c r="AG58" s="190" t="s">
        <v>358</v>
      </c>
      <c r="AH58" s="191" t="s">
        <v>358</v>
      </c>
      <c r="AI58" s="192">
        <v>0</v>
      </c>
      <c r="AJ58" s="195">
        <v>0</v>
      </c>
      <c r="AK58" s="194">
        <v>0</v>
      </c>
      <c r="AL58" s="192" t="s">
        <v>358</v>
      </c>
      <c r="AM58" s="195" t="s">
        <v>358</v>
      </c>
    </row>
    <row r="59" spans="1:39" ht="30" customHeight="1" x14ac:dyDescent="0.3">
      <c r="A59" s="57" t="str">
        <f t="shared" si="0"/>
        <v>Unitil - FG&amp;E</v>
      </c>
      <c r="B59" s="63" t="s">
        <v>358</v>
      </c>
      <c r="C59" s="63" t="s">
        <v>358</v>
      </c>
      <c r="D59" s="55" t="s">
        <v>415</v>
      </c>
      <c r="E59" s="55" t="s">
        <v>360</v>
      </c>
      <c r="F59" s="55" t="s">
        <v>416</v>
      </c>
      <c r="G59" s="55" t="s">
        <v>360</v>
      </c>
      <c r="H59" s="9" t="s">
        <v>362</v>
      </c>
      <c r="I59" s="62">
        <v>0</v>
      </c>
      <c r="J59" s="55" t="s">
        <v>358</v>
      </c>
      <c r="K59" s="55">
        <v>0</v>
      </c>
      <c r="L59" s="55" t="s">
        <v>358</v>
      </c>
      <c r="M59" s="55" t="s">
        <v>358</v>
      </c>
      <c r="N59" s="55" t="s">
        <v>358</v>
      </c>
      <c r="O59" s="55" t="s">
        <v>358</v>
      </c>
      <c r="P59" s="191">
        <v>0</v>
      </c>
      <c r="Q59" s="62" t="s">
        <v>358</v>
      </c>
      <c r="R59" s="55" t="s">
        <v>358</v>
      </c>
      <c r="S59" s="55" t="s">
        <v>358</v>
      </c>
      <c r="T59" s="55" t="s">
        <v>358</v>
      </c>
      <c r="U59" s="191" t="s">
        <v>358</v>
      </c>
      <c r="V59" s="62">
        <v>0</v>
      </c>
      <c r="W59" s="55">
        <v>0</v>
      </c>
      <c r="X59" s="55">
        <v>0</v>
      </c>
      <c r="Y59" s="55">
        <v>0</v>
      </c>
      <c r="Z59" s="55" t="s">
        <v>358</v>
      </c>
      <c r="AA59" s="55" t="s">
        <v>358</v>
      </c>
      <c r="AB59" s="185">
        <v>0</v>
      </c>
      <c r="AC59" s="62" t="s">
        <v>358</v>
      </c>
      <c r="AD59" s="55" t="s">
        <v>358</v>
      </c>
      <c r="AE59" s="55">
        <v>0</v>
      </c>
      <c r="AF59" s="190" t="s">
        <v>358</v>
      </c>
      <c r="AG59" s="190" t="s">
        <v>358</v>
      </c>
      <c r="AH59" s="191" t="s">
        <v>358</v>
      </c>
      <c r="AI59" s="192">
        <v>0</v>
      </c>
      <c r="AJ59" s="195">
        <v>0</v>
      </c>
      <c r="AK59" s="194">
        <v>0</v>
      </c>
      <c r="AL59" s="192" t="s">
        <v>358</v>
      </c>
      <c r="AM59" s="195" t="s">
        <v>358</v>
      </c>
    </row>
    <row r="60" spans="1:39" ht="30" customHeight="1" x14ac:dyDescent="0.3">
      <c r="A60" s="57" t="str">
        <f t="shared" si="0"/>
        <v>Unitil - FG&amp;E</v>
      </c>
      <c r="B60" s="63" t="s">
        <v>358</v>
      </c>
      <c r="C60" s="63" t="s">
        <v>358</v>
      </c>
      <c r="D60" s="55" t="s">
        <v>415</v>
      </c>
      <c r="E60" s="55" t="s">
        <v>360</v>
      </c>
      <c r="F60" s="55" t="s">
        <v>417</v>
      </c>
      <c r="G60" s="55" t="s">
        <v>360</v>
      </c>
      <c r="H60" s="9" t="s">
        <v>362</v>
      </c>
      <c r="I60" s="62">
        <v>0</v>
      </c>
      <c r="J60" s="55" t="s">
        <v>358</v>
      </c>
      <c r="K60" s="55">
        <v>0</v>
      </c>
      <c r="L60" s="55" t="s">
        <v>358</v>
      </c>
      <c r="M60" s="55" t="s">
        <v>358</v>
      </c>
      <c r="N60" s="55" t="s">
        <v>358</v>
      </c>
      <c r="O60" s="55" t="s">
        <v>358</v>
      </c>
      <c r="P60" s="191">
        <v>0</v>
      </c>
      <c r="Q60" s="62" t="s">
        <v>358</v>
      </c>
      <c r="R60" s="55" t="s">
        <v>358</v>
      </c>
      <c r="S60" s="55" t="s">
        <v>358</v>
      </c>
      <c r="T60" s="55" t="s">
        <v>358</v>
      </c>
      <c r="U60" s="191" t="s">
        <v>358</v>
      </c>
      <c r="V60" s="62">
        <v>0</v>
      </c>
      <c r="W60" s="55">
        <v>0</v>
      </c>
      <c r="X60" s="55">
        <v>0</v>
      </c>
      <c r="Y60" s="55">
        <v>0</v>
      </c>
      <c r="Z60" s="55" t="s">
        <v>358</v>
      </c>
      <c r="AA60" s="55" t="s">
        <v>358</v>
      </c>
      <c r="AB60" s="185">
        <v>0</v>
      </c>
      <c r="AC60" s="62" t="s">
        <v>358</v>
      </c>
      <c r="AD60" s="55" t="s">
        <v>358</v>
      </c>
      <c r="AE60" s="55">
        <v>0</v>
      </c>
      <c r="AF60" s="190" t="s">
        <v>358</v>
      </c>
      <c r="AG60" s="190" t="s">
        <v>358</v>
      </c>
      <c r="AH60" s="191" t="s">
        <v>358</v>
      </c>
      <c r="AI60" s="192">
        <v>0</v>
      </c>
      <c r="AJ60" s="195">
        <v>0</v>
      </c>
      <c r="AK60" s="194">
        <v>0</v>
      </c>
      <c r="AL60" s="192" t="s">
        <v>358</v>
      </c>
      <c r="AM60" s="195" t="s">
        <v>358</v>
      </c>
    </row>
    <row r="61" spans="1:39" ht="30" customHeight="1" x14ac:dyDescent="0.3">
      <c r="A61" s="57" t="str">
        <f t="shared" si="0"/>
        <v>Unitil - FG&amp;E</v>
      </c>
      <c r="B61" s="63" t="s">
        <v>358</v>
      </c>
      <c r="C61" s="63" t="s">
        <v>358</v>
      </c>
      <c r="D61" s="55" t="s">
        <v>415</v>
      </c>
      <c r="E61" s="55" t="s">
        <v>360</v>
      </c>
      <c r="F61" s="55" t="s">
        <v>418</v>
      </c>
      <c r="G61" s="55" t="s">
        <v>360</v>
      </c>
      <c r="H61" s="9" t="s">
        <v>362</v>
      </c>
      <c r="I61" s="62">
        <v>0</v>
      </c>
      <c r="J61" s="55" t="s">
        <v>358</v>
      </c>
      <c r="K61" s="55">
        <v>0</v>
      </c>
      <c r="L61" s="55" t="s">
        <v>358</v>
      </c>
      <c r="M61" s="55" t="s">
        <v>358</v>
      </c>
      <c r="N61" s="55" t="s">
        <v>358</v>
      </c>
      <c r="O61" s="55" t="s">
        <v>358</v>
      </c>
      <c r="P61" s="191">
        <v>0</v>
      </c>
      <c r="Q61" s="62" t="s">
        <v>358</v>
      </c>
      <c r="R61" s="55" t="s">
        <v>358</v>
      </c>
      <c r="S61" s="55" t="s">
        <v>358</v>
      </c>
      <c r="T61" s="55" t="s">
        <v>358</v>
      </c>
      <c r="U61" s="191" t="s">
        <v>358</v>
      </c>
      <c r="V61" s="62">
        <v>0</v>
      </c>
      <c r="W61" s="55">
        <v>0</v>
      </c>
      <c r="X61" s="55">
        <v>0</v>
      </c>
      <c r="Y61" s="55">
        <v>0</v>
      </c>
      <c r="Z61" s="55" t="s">
        <v>358</v>
      </c>
      <c r="AA61" s="55" t="s">
        <v>358</v>
      </c>
      <c r="AB61" s="185">
        <v>0</v>
      </c>
      <c r="AC61" s="62" t="s">
        <v>358</v>
      </c>
      <c r="AD61" s="55" t="s">
        <v>358</v>
      </c>
      <c r="AE61" s="55">
        <v>0</v>
      </c>
      <c r="AF61" s="190" t="s">
        <v>358</v>
      </c>
      <c r="AG61" s="190" t="s">
        <v>358</v>
      </c>
      <c r="AH61" s="191" t="s">
        <v>358</v>
      </c>
      <c r="AI61" s="192">
        <v>0</v>
      </c>
      <c r="AJ61" s="195">
        <v>0</v>
      </c>
      <c r="AK61" s="194">
        <v>0</v>
      </c>
      <c r="AL61" s="192" t="s">
        <v>358</v>
      </c>
      <c r="AM61" s="195" t="s">
        <v>358</v>
      </c>
    </row>
    <row r="62" spans="1:39" ht="30" customHeight="1" x14ac:dyDescent="0.3">
      <c r="A62" s="57" t="str">
        <f t="shared" si="0"/>
        <v>Unitil - FG&amp;E</v>
      </c>
      <c r="B62" s="63" t="s">
        <v>358</v>
      </c>
      <c r="C62" s="63" t="s">
        <v>358</v>
      </c>
      <c r="D62" s="55" t="s">
        <v>415</v>
      </c>
      <c r="E62" s="55" t="s">
        <v>360</v>
      </c>
      <c r="F62" s="55" t="s">
        <v>419</v>
      </c>
      <c r="G62" s="55" t="s">
        <v>360</v>
      </c>
      <c r="H62" s="9" t="s">
        <v>362</v>
      </c>
      <c r="I62" s="62">
        <v>0</v>
      </c>
      <c r="J62" s="55" t="s">
        <v>358</v>
      </c>
      <c r="K62" s="55">
        <v>0</v>
      </c>
      <c r="L62" s="55" t="s">
        <v>358</v>
      </c>
      <c r="M62" s="55" t="s">
        <v>358</v>
      </c>
      <c r="N62" s="55" t="s">
        <v>358</v>
      </c>
      <c r="O62" s="55" t="s">
        <v>358</v>
      </c>
      <c r="P62" s="191">
        <v>0</v>
      </c>
      <c r="Q62" s="62" t="s">
        <v>358</v>
      </c>
      <c r="R62" s="55" t="s">
        <v>358</v>
      </c>
      <c r="S62" s="55" t="s">
        <v>358</v>
      </c>
      <c r="T62" s="55" t="s">
        <v>358</v>
      </c>
      <c r="U62" s="191" t="s">
        <v>358</v>
      </c>
      <c r="V62" s="62">
        <v>0</v>
      </c>
      <c r="W62" s="55">
        <v>0</v>
      </c>
      <c r="X62" s="55">
        <v>0</v>
      </c>
      <c r="Y62" s="55">
        <v>0</v>
      </c>
      <c r="Z62" s="55" t="s">
        <v>358</v>
      </c>
      <c r="AA62" s="55" t="s">
        <v>358</v>
      </c>
      <c r="AB62" s="185">
        <v>0</v>
      </c>
      <c r="AC62" s="62" t="s">
        <v>358</v>
      </c>
      <c r="AD62" s="55" t="s">
        <v>358</v>
      </c>
      <c r="AE62" s="55">
        <v>0</v>
      </c>
      <c r="AF62" s="190" t="s">
        <v>358</v>
      </c>
      <c r="AG62" s="190" t="s">
        <v>358</v>
      </c>
      <c r="AH62" s="191" t="s">
        <v>358</v>
      </c>
      <c r="AI62" s="192">
        <v>0</v>
      </c>
      <c r="AJ62" s="195">
        <v>0</v>
      </c>
      <c r="AK62" s="194">
        <v>0</v>
      </c>
      <c r="AL62" s="192" t="s">
        <v>358</v>
      </c>
      <c r="AM62" s="195" t="s">
        <v>358</v>
      </c>
    </row>
    <row r="63" spans="1:39" ht="30" customHeight="1" x14ac:dyDescent="0.3">
      <c r="A63" s="57" t="str">
        <f t="shared" si="0"/>
        <v>Unitil - FG&amp;E</v>
      </c>
      <c r="B63" s="63" t="s">
        <v>358</v>
      </c>
      <c r="C63" s="63" t="s">
        <v>358</v>
      </c>
      <c r="D63" s="55" t="s">
        <v>415</v>
      </c>
      <c r="E63" s="55" t="s">
        <v>360</v>
      </c>
      <c r="F63" s="55" t="s">
        <v>420</v>
      </c>
      <c r="G63" s="55" t="s">
        <v>360</v>
      </c>
      <c r="H63" s="183" t="s">
        <v>362</v>
      </c>
      <c r="I63" s="197">
        <v>0</v>
      </c>
      <c r="J63" s="198" t="s">
        <v>358</v>
      </c>
      <c r="K63" s="198">
        <v>0</v>
      </c>
      <c r="L63" s="198" t="s">
        <v>358</v>
      </c>
      <c r="M63" s="198" t="s">
        <v>358</v>
      </c>
      <c r="N63" s="198" t="s">
        <v>358</v>
      </c>
      <c r="O63" s="198" t="s">
        <v>358</v>
      </c>
      <c r="P63" s="199">
        <v>0</v>
      </c>
      <c r="Q63" s="197" t="s">
        <v>358</v>
      </c>
      <c r="R63" s="198" t="s">
        <v>358</v>
      </c>
      <c r="S63" s="198" t="s">
        <v>358</v>
      </c>
      <c r="T63" s="198" t="s">
        <v>358</v>
      </c>
      <c r="U63" s="199" t="s">
        <v>358</v>
      </c>
      <c r="V63" s="197">
        <v>0</v>
      </c>
      <c r="W63" s="198">
        <v>0</v>
      </c>
      <c r="X63" s="198">
        <v>0</v>
      </c>
      <c r="Y63" s="198">
        <v>0</v>
      </c>
      <c r="Z63" s="198" t="s">
        <v>358</v>
      </c>
      <c r="AA63" s="198" t="s">
        <v>358</v>
      </c>
      <c r="AB63" s="450">
        <v>0</v>
      </c>
      <c r="AC63" s="197" t="s">
        <v>358</v>
      </c>
      <c r="AD63" s="198" t="s">
        <v>358</v>
      </c>
      <c r="AE63" s="55">
        <v>0</v>
      </c>
      <c r="AF63" s="451" t="s">
        <v>358</v>
      </c>
      <c r="AG63" s="451" t="s">
        <v>358</v>
      </c>
      <c r="AH63" s="199" t="s">
        <v>358</v>
      </c>
      <c r="AI63" s="200">
        <v>0</v>
      </c>
      <c r="AJ63" s="201">
        <v>0</v>
      </c>
      <c r="AK63" s="202">
        <v>0</v>
      </c>
      <c r="AL63" s="200" t="s">
        <v>358</v>
      </c>
      <c r="AM63" s="201" t="s">
        <v>358</v>
      </c>
    </row>
    <row r="64" spans="1:39" ht="30" customHeight="1" thickBot="1" x14ac:dyDescent="0.35">
      <c r="A64" s="57" t="str">
        <f t="shared" si="0"/>
        <v>Unitil - FG&amp;E</v>
      </c>
      <c r="B64" s="63" t="s">
        <v>358</v>
      </c>
      <c r="C64" s="63" t="s">
        <v>358</v>
      </c>
      <c r="D64" s="55" t="s">
        <v>415</v>
      </c>
      <c r="E64" s="55" t="s">
        <v>360</v>
      </c>
      <c r="F64" s="448"/>
      <c r="G64" s="448"/>
      <c r="H64" s="452"/>
      <c r="I64" s="62">
        <v>0</v>
      </c>
      <c r="J64" s="55" t="s">
        <v>358</v>
      </c>
      <c r="K64" s="55">
        <v>0</v>
      </c>
      <c r="L64" s="55" t="s">
        <v>358</v>
      </c>
      <c r="M64" s="55" t="s">
        <v>358</v>
      </c>
      <c r="N64" s="55" t="s">
        <v>358</v>
      </c>
      <c r="O64" s="55" t="s">
        <v>358</v>
      </c>
      <c r="P64" s="191">
        <v>0</v>
      </c>
      <c r="Q64" s="62" t="s">
        <v>358</v>
      </c>
      <c r="R64" s="55" t="s">
        <v>358</v>
      </c>
      <c r="S64" s="55" t="s">
        <v>358</v>
      </c>
      <c r="T64" s="55" t="s">
        <v>358</v>
      </c>
      <c r="U64" s="191" t="s">
        <v>358</v>
      </c>
      <c r="V64" s="62">
        <v>0</v>
      </c>
      <c r="W64" s="55">
        <v>0</v>
      </c>
      <c r="X64" s="55">
        <v>0</v>
      </c>
      <c r="Y64" s="55">
        <v>0</v>
      </c>
      <c r="Z64" s="55" t="s">
        <v>358</v>
      </c>
      <c r="AA64" s="196" t="s">
        <v>358</v>
      </c>
      <c r="AB64" s="185">
        <v>0</v>
      </c>
      <c r="AC64" s="62" t="s">
        <v>358</v>
      </c>
      <c r="AD64" s="55" t="s">
        <v>358</v>
      </c>
      <c r="AE64" s="55">
        <v>0</v>
      </c>
      <c r="AF64" s="190" t="s">
        <v>358</v>
      </c>
      <c r="AG64" s="190" t="s">
        <v>358</v>
      </c>
      <c r="AH64" s="191" t="s">
        <v>358</v>
      </c>
      <c r="AI64" s="192">
        <v>0</v>
      </c>
      <c r="AJ64" s="195">
        <v>0</v>
      </c>
      <c r="AK64" s="194">
        <v>0</v>
      </c>
      <c r="AL64" s="192" t="s">
        <v>358</v>
      </c>
      <c r="AM64" s="195" t="s">
        <v>358</v>
      </c>
    </row>
    <row r="65" spans="1:39" ht="15" thickBot="1" x14ac:dyDescent="0.35">
      <c r="A65" s="220" t="s">
        <v>41</v>
      </c>
      <c r="B65" s="824"/>
      <c r="C65" s="825"/>
      <c r="D65" s="825"/>
      <c r="E65" s="825"/>
      <c r="F65" s="825"/>
      <c r="G65" s="825"/>
      <c r="H65" s="826"/>
      <c r="I65" s="187">
        <f t="shared" ref="I65:AK65" si="1">SUM(I8:I63)</f>
        <v>0</v>
      </c>
      <c r="J65" s="187">
        <f t="shared" si="1"/>
        <v>0</v>
      </c>
      <c r="K65" s="187">
        <f t="shared" si="1"/>
        <v>10</v>
      </c>
      <c r="L65" s="187">
        <f t="shared" si="1"/>
        <v>0</v>
      </c>
      <c r="M65" s="187">
        <f t="shared" si="1"/>
        <v>0</v>
      </c>
      <c r="N65" s="453"/>
      <c r="O65" s="453"/>
      <c r="P65" s="188">
        <f t="shared" si="1"/>
        <v>0</v>
      </c>
      <c r="Q65" s="186">
        <f t="shared" si="1"/>
        <v>0</v>
      </c>
      <c r="R65" s="187">
        <f t="shared" si="1"/>
        <v>0</v>
      </c>
      <c r="S65" s="187"/>
      <c r="T65" s="187">
        <f t="shared" si="1"/>
        <v>0</v>
      </c>
      <c r="U65" s="188">
        <f t="shared" si="1"/>
        <v>0</v>
      </c>
      <c r="V65" s="186">
        <f t="shared" si="1"/>
        <v>0</v>
      </c>
      <c r="W65" s="187">
        <f t="shared" si="1"/>
        <v>0</v>
      </c>
      <c r="X65" s="187">
        <f t="shared" si="1"/>
        <v>0</v>
      </c>
      <c r="Y65" s="187">
        <f t="shared" si="1"/>
        <v>0</v>
      </c>
      <c r="Z65" s="453"/>
      <c r="AA65" s="453"/>
      <c r="AB65" s="188">
        <f t="shared" si="1"/>
        <v>0</v>
      </c>
      <c r="AC65" s="186" t="s">
        <v>421</v>
      </c>
      <c r="AD65" s="187" t="s">
        <v>421</v>
      </c>
      <c r="AE65" s="188">
        <f t="shared" si="1"/>
        <v>0</v>
      </c>
      <c r="AF65" s="187" t="s">
        <v>421</v>
      </c>
      <c r="AG65" s="187" t="s">
        <v>421</v>
      </c>
      <c r="AH65" s="187" t="s">
        <v>421</v>
      </c>
      <c r="AI65" s="186">
        <f t="shared" si="1"/>
        <v>102</v>
      </c>
      <c r="AJ65" s="188">
        <f t="shared" si="1"/>
        <v>0</v>
      </c>
      <c r="AK65" s="189">
        <f t="shared" si="1"/>
        <v>0</v>
      </c>
      <c r="AL65" s="186" t="s">
        <v>358</v>
      </c>
      <c r="AM65" s="188" t="s">
        <v>358</v>
      </c>
    </row>
    <row r="67" spans="1:39" ht="30" customHeight="1" x14ac:dyDescent="0.3">
      <c r="A67" s="38" t="s">
        <v>42</v>
      </c>
      <c r="C67" s="59"/>
    </row>
    <row r="68" spans="1:39" ht="30" customHeight="1" x14ac:dyDescent="0.3">
      <c r="A68" s="181" t="s">
        <v>43</v>
      </c>
      <c r="B68" s="138"/>
      <c r="C68" s="203"/>
      <c r="D68" s="132"/>
      <c r="E68" s="132"/>
      <c r="F68" s="132"/>
      <c r="G68" s="132"/>
      <c r="H68" s="132"/>
      <c r="I68" s="139"/>
      <c r="J68" s="204"/>
      <c r="K68" s="204"/>
      <c r="L68" s="180"/>
      <c r="M68" s="180"/>
      <c r="N68" s="180"/>
      <c r="O68" s="180"/>
      <c r="P68" s="180"/>
    </row>
    <row r="69" spans="1:39" ht="30" customHeight="1" x14ac:dyDescent="0.3">
      <c r="A69" s="150" t="s">
        <v>44</v>
      </c>
      <c r="B69" s="336"/>
      <c r="C69" s="146"/>
      <c r="D69" s="146"/>
      <c r="E69" s="146"/>
      <c r="F69" s="146"/>
      <c r="G69" s="146"/>
      <c r="H69" s="146"/>
      <c r="I69" s="172"/>
      <c r="J69" s="156"/>
      <c r="K69" s="156"/>
      <c r="L69" s="92"/>
      <c r="M69" s="92"/>
      <c r="N69" s="92"/>
      <c r="O69" s="92"/>
      <c r="P69" s="92"/>
      <c r="Q69" s="6"/>
      <c r="R69" s="6"/>
    </row>
    <row r="70" spans="1:39" ht="30" customHeight="1" x14ac:dyDescent="0.3">
      <c r="A70" s="150" t="s">
        <v>45</v>
      </c>
      <c r="B70" s="336"/>
      <c r="C70" s="146"/>
      <c r="D70" s="146"/>
      <c r="E70" s="146"/>
      <c r="F70" s="146"/>
      <c r="G70" s="146"/>
      <c r="H70" s="146"/>
      <c r="I70" s="172"/>
      <c r="J70" s="156"/>
      <c r="K70" s="156"/>
      <c r="L70" s="92"/>
      <c r="M70" s="92"/>
      <c r="N70" s="92"/>
      <c r="O70" s="92"/>
      <c r="P70" s="92"/>
      <c r="Q70" s="6"/>
      <c r="R70" s="6"/>
    </row>
    <row r="71" spans="1:39" ht="30" customHeight="1" x14ac:dyDescent="0.3">
      <c r="A71" s="150" t="s">
        <v>46</v>
      </c>
      <c r="B71" s="336"/>
      <c r="C71" s="146"/>
      <c r="D71" s="146"/>
      <c r="E71" s="146"/>
      <c r="F71" s="146"/>
      <c r="G71" s="146"/>
      <c r="H71" s="146"/>
      <c r="I71" s="172"/>
      <c r="J71" s="156"/>
      <c r="K71" s="156"/>
      <c r="L71" s="92"/>
      <c r="M71" s="92"/>
      <c r="N71" s="92"/>
      <c r="O71" s="92"/>
      <c r="P71" s="92"/>
      <c r="Q71" s="6"/>
      <c r="R71" s="6"/>
    </row>
    <row r="72" spans="1:39" ht="30" customHeight="1" x14ac:dyDescent="0.3">
      <c r="A72" s="153" t="s">
        <v>47</v>
      </c>
      <c r="B72" s="337"/>
      <c r="C72" s="157"/>
      <c r="D72" s="157"/>
      <c r="E72" s="157"/>
      <c r="F72" s="157"/>
      <c r="G72" s="157"/>
      <c r="H72" s="157"/>
      <c r="I72" s="175"/>
      <c r="J72" s="156"/>
      <c r="K72" s="156"/>
      <c r="L72" s="68"/>
      <c r="M72" s="68"/>
      <c r="N72" s="68"/>
      <c r="O72" s="68"/>
      <c r="P72" s="68"/>
    </row>
  </sheetData>
  <mergeCells count="8">
    <mergeCell ref="AC6:AH6"/>
    <mergeCell ref="AI6:AJ6"/>
    <mergeCell ref="AL6:AM6"/>
    <mergeCell ref="B65:H65"/>
    <mergeCell ref="A6:H6"/>
    <mergeCell ref="I6:P6"/>
    <mergeCell ref="Q6:U6"/>
    <mergeCell ref="V6:AB6"/>
  </mergeCells>
  <printOptions headings="1" gridLines="1"/>
  <pageMargins left="0.7" right="0.7" top="0.75" bottom="0.75" header="0.3" footer="0.3"/>
  <pageSetup scale="28"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72"/>
  <sheetViews>
    <sheetView zoomScale="70" zoomScaleNormal="70" workbookViewId="0">
      <selection activeCell="B10" sqref="B10"/>
    </sheetView>
  </sheetViews>
  <sheetFormatPr defaultColWidth="9.109375" defaultRowHeight="14.4" x14ac:dyDescent="0.3"/>
  <cols>
    <col min="1" max="1" width="23.109375" style="112" customWidth="1"/>
    <col min="2" max="3" width="15.88671875" style="54" customWidth="1"/>
    <col min="4" max="4" width="15.88671875" style="113" customWidth="1"/>
    <col min="5" max="6" width="22" style="113" bestFit="1" customWidth="1"/>
    <col min="7" max="7" width="21.88671875" style="113" bestFit="1" customWidth="1"/>
    <col min="8" max="8" width="24.109375" style="113" customWidth="1"/>
    <col min="9" max="9" width="13" style="112" customWidth="1"/>
    <col min="10" max="16" width="10.88671875" style="112" customWidth="1"/>
    <col min="17" max="17" width="13" style="112" customWidth="1"/>
    <col min="18" max="18" width="10.88671875" style="112" customWidth="1"/>
    <col min="19" max="28" width="13.88671875" style="112" customWidth="1"/>
    <col min="29" max="29" width="14.44140625" style="112" customWidth="1"/>
    <col min="30" max="30" width="17" style="112" bestFit="1" customWidth="1"/>
    <col min="31" max="31" width="21.5546875" style="112" bestFit="1" customWidth="1"/>
    <col min="32" max="32" width="15.5546875" style="112" bestFit="1" customWidth="1"/>
    <col min="33" max="33" width="11.88671875" style="112" bestFit="1" customWidth="1"/>
    <col min="34" max="34" width="9.109375" style="112"/>
    <col min="35" max="35" width="11" style="112" customWidth="1"/>
    <col min="36" max="16384" width="9.109375" style="112"/>
  </cols>
  <sheetData>
    <row r="1" spans="1:39" x14ac:dyDescent="0.3">
      <c r="A1" s="1" t="s">
        <v>50</v>
      </c>
      <c r="B1" s="56" t="s">
        <v>1</v>
      </c>
      <c r="C1" s="56"/>
      <c r="D1" s="234" t="s">
        <v>2</v>
      </c>
      <c r="E1" s="234" t="s">
        <v>422</v>
      </c>
      <c r="G1" s="1"/>
      <c r="H1" s="1"/>
    </row>
    <row r="2" spans="1:39" x14ac:dyDescent="0.3">
      <c r="A2" s="1"/>
      <c r="B2" s="56"/>
      <c r="C2" s="56"/>
      <c r="D2" s="234" t="s">
        <v>4</v>
      </c>
      <c r="E2" s="250">
        <v>2021</v>
      </c>
      <c r="F2" s="112"/>
      <c r="G2" s="1"/>
      <c r="H2" s="1"/>
    </row>
    <row r="3" spans="1:39" x14ac:dyDescent="0.3">
      <c r="A3" s="2"/>
      <c r="B3" s="53"/>
      <c r="C3" s="53"/>
      <c r="D3" s="2"/>
      <c r="E3" s="2"/>
      <c r="G3" s="112"/>
      <c r="H3" s="112"/>
    </row>
    <row r="4" spans="1:39" ht="15" customHeight="1" x14ac:dyDescent="0.3">
      <c r="A4" s="103" t="s">
        <v>5</v>
      </c>
      <c r="B4" s="113"/>
      <c r="C4" s="113"/>
      <c r="I4" s="113"/>
      <c r="J4" s="113"/>
      <c r="K4" s="113"/>
      <c r="L4" s="113"/>
      <c r="M4" s="113"/>
      <c r="N4" s="113"/>
      <c r="O4" s="113"/>
      <c r="P4" s="113"/>
      <c r="Q4" s="113"/>
      <c r="R4" s="113"/>
    </row>
    <row r="5" spans="1:39" ht="15" thickBot="1" x14ac:dyDescent="0.35">
      <c r="I5" s="113"/>
    </row>
    <row r="6" spans="1:39" ht="32.25" customHeight="1" thickBot="1" x14ac:dyDescent="0.35">
      <c r="A6" s="827" t="s">
        <v>6</v>
      </c>
      <c r="B6" s="828"/>
      <c r="C6" s="828"/>
      <c r="D6" s="828"/>
      <c r="E6" s="828"/>
      <c r="F6" s="828"/>
      <c r="G6" s="828"/>
      <c r="H6" s="829"/>
      <c r="I6" s="830" t="s">
        <v>7</v>
      </c>
      <c r="J6" s="832"/>
      <c r="K6" s="832"/>
      <c r="L6" s="832"/>
      <c r="M6" s="832"/>
      <c r="N6" s="837"/>
      <c r="O6" s="837"/>
      <c r="P6" s="831"/>
      <c r="Q6" s="830" t="s">
        <v>8</v>
      </c>
      <c r="R6" s="832"/>
      <c r="S6" s="832"/>
      <c r="T6" s="832"/>
      <c r="U6" s="831"/>
      <c r="V6" s="830" t="s">
        <v>9</v>
      </c>
      <c r="W6" s="832"/>
      <c r="X6" s="832"/>
      <c r="Y6" s="832"/>
      <c r="Z6" s="837"/>
      <c r="AA6" s="837"/>
      <c r="AB6" s="831"/>
      <c r="AC6" s="833" t="s">
        <v>10</v>
      </c>
      <c r="AD6" s="834"/>
      <c r="AE6" s="836"/>
      <c r="AF6" s="836"/>
      <c r="AG6" s="836"/>
      <c r="AH6" s="835"/>
      <c r="AI6" s="830" t="s">
        <v>11</v>
      </c>
      <c r="AJ6" s="831"/>
      <c r="AK6" s="64" t="s">
        <v>12</v>
      </c>
      <c r="AL6" s="830" t="s">
        <v>271</v>
      </c>
      <c r="AM6" s="831"/>
    </row>
    <row r="7" spans="1:39" ht="36" x14ac:dyDescent="0.3">
      <c r="A7" s="61" t="s">
        <v>2</v>
      </c>
      <c r="B7" s="61" t="s">
        <v>13</v>
      </c>
      <c r="C7" s="61" t="s">
        <v>14</v>
      </c>
      <c r="D7" s="28" t="s">
        <v>15</v>
      </c>
      <c r="E7" s="28" t="s">
        <v>16</v>
      </c>
      <c r="F7" s="28" t="s">
        <v>17</v>
      </c>
      <c r="G7" s="28" t="s">
        <v>18</v>
      </c>
      <c r="H7" s="184" t="s">
        <v>19</v>
      </c>
      <c r="I7" s="29" t="s">
        <v>20</v>
      </c>
      <c r="J7" s="30" t="s">
        <v>21</v>
      </c>
      <c r="K7" s="30" t="s">
        <v>22</v>
      </c>
      <c r="L7" s="32" t="s">
        <v>23</v>
      </c>
      <c r="M7" s="31" t="s">
        <v>24</v>
      </c>
      <c r="N7" s="31" t="s">
        <v>347</v>
      </c>
      <c r="O7" s="31" t="s">
        <v>348</v>
      </c>
      <c r="P7" s="35" t="s">
        <v>25</v>
      </c>
      <c r="Q7" s="29" t="s">
        <v>349</v>
      </c>
      <c r="R7" s="32" t="s">
        <v>27</v>
      </c>
      <c r="S7" s="31" t="s">
        <v>347</v>
      </c>
      <c r="T7" s="32" t="s">
        <v>28</v>
      </c>
      <c r="U7" s="33" t="s">
        <v>350</v>
      </c>
      <c r="V7" s="29" t="s">
        <v>30</v>
      </c>
      <c r="W7" s="32" t="s">
        <v>31</v>
      </c>
      <c r="X7" s="31" t="s">
        <v>32</v>
      </c>
      <c r="Y7" s="32" t="s">
        <v>33</v>
      </c>
      <c r="Z7" s="32" t="s">
        <v>351</v>
      </c>
      <c r="AA7" s="32" t="s">
        <v>352</v>
      </c>
      <c r="AB7" s="33" t="s">
        <v>34</v>
      </c>
      <c r="AC7" s="29" t="s">
        <v>35</v>
      </c>
      <c r="AD7" s="32" t="s">
        <v>36</v>
      </c>
      <c r="AE7" s="33" t="s">
        <v>37</v>
      </c>
      <c r="AF7" s="31" t="s">
        <v>353</v>
      </c>
      <c r="AG7" s="31" t="s">
        <v>354</v>
      </c>
      <c r="AH7" s="33" t="s">
        <v>355</v>
      </c>
      <c r="AI7" s="34" t="s">
        <v>38</v>
      </c>
      <c r="AJ7" s="35" t="s">
        <v>39</v>
      </c>
      <c r="AK7" s="65" t="s">
        <v>40</v>
      </c>
      <c r="AL7" s="34" t="s">
        <v>356</v>
      </c>
      <c r="AM7" s="35" t="s">
        <v>357</v>
      </c>
    </row>
    <row r="8" spans="1:39" ht="30" customHeight="1" x14ac:dyDescent="0.3">
      <c r="A8" s="57" t="str">
        <f t="shared" ref="A8:A64" si="0">$E$1</f>
        <v>Unitil - FG&amp;E</v>
      </c>
      <c r="B8" s="63" t="s">
        <v>358</v>
      </c>
      <c r="C8" s="63" t="s">
        <v>358</v>
      </c>
      <c r="D8" s="55" t="s">
        <v>359</v>
      </c>
      <c r="E8" s="55" t="s">
        <v>360</v>
      </c>
      <c r="F8" s="55" t="s">
        <v>361</v>
      </c>
      <c r="G8" s="55" t="s">
        <v>360</v>
      </c>
      <c r="H8" s="9" t="s">
        <v>362</v>
      </c>
      <c r="I8" s="62">
        <v>0</v>
      </c>
      <c r="J8" s="63" t="s">
        <v>358</v>
      </c>
      <c r="K8" s="55">
        <v>0</v>
      </c>
      <c r="L8" s="55" t="s">
        <v>358</v>
      </c>
      <c r="M8" s="63" t="s">
        <v>358</v>
      </c>
      <c r="N8" s="63" t="s">
        <v>358</v>
      </c>
      <c r="O8" s="63" t="s">
        <v>358</v>
      </c>
      <c r="P8" s="185">
        <v>0</v>
      </c>
      <c r="Q8" s="62" t="s">
        <v>358</v>
      </c>
      <c r="R8" s="55" t="s">
        <v>358</v>
      </c>
      <c r="S8" s="55" t="s">
        <v>358</v>
      </c>
      <c r="T8" s="55" t="s">
        <v>358</v>
      </c>
      <c r="U8" s="185" t="s">
        <v>358</v>
      </c>
      <c r="V8" s="62">
        <v>0</v>
      </c>
      <c r="W8" s="55">
        <v>0</v>
      </c>
      <c r="X8" s="55">
        <v>0</v>
      </c>
      <c r="Y8" s="55">
        <v>0</v>
      </c>
      <c r="Z8" s="55" t="s">
        <v>358</v>
      </c>
      <c r="AA8" s="55" t="s">
        <v>358</v>
      </c>
      <c r="AB8" s="185">
        <v>0</v>
      </c>
      <c r="AC8" s="62" t="s">
        <v>358</v>
      </c>
      <c r="AD8" s="55" t="s">
        <v>358</v>
      </c>
      <c r="AE8" s="55">
        <v>0</v>
      </c>
      <c r="AF8" s="55" t="s">
        <v>358</v>
      </c>
      <c r="AG8" s="55" t="s">
        <v>358</v>
      </c>
      <c r="AH8" s="185" t="s">
        <v>358</v>
      </c>
      <c r="AI8" s="62">
        <v>0</v>
      </c>
      <c r="AJ8" s="185">
        <v>0</v>
      </c>
      <c r="AK8" s="66">
        <v>0</v>
      </c>
      <c r="AL8" s="62" t="s">
        <v>358</v>
      </c>
      <c r="AM8" s="185" t="s">
        <v>358</v>
      </c>
    </row>
    <row r="9" spans="1:39" ht="30" customHeight="1" x14ac:dyDescent="0.3">
      <c r="A9" s="57" t="str">
        <f t="shared" si="0"/>
        <v>Unitil - FG&amp;E</v>
      </c>
      <c r="B9" s="63" t="s">
        <v>358</v>
      </c>
      <c r="C9" s="63" t="s">
        <v>358</v>
      </c>
      <c r="D9" s="55" t="s">
        <v>359</v>
      </c>
      <c r="E9" s="55" t="s">
        <v>360</v>
      </c>
      <c r="F9" s="55" t="s">
        <v>363</v>
      </c>
      <c r="G9" s="55" t="s">
        <v>360</v>
      </c>
      <c r="H9" s="9" t="s">
        <v>362</v>
      </c>
      <c r="I9" s="62">
        <v>0</v>
      </c>
      <c r="J9" s="55" t="s">
        <v>358</v>
      </c>
      <c r="K9" s="55">
        <v>0</v>
      </c>
      <c r="L9" s="55" t="s">
        <v>358</v>
      </c>
      <c r="M9" s="55" t="s">
        <v>358</v>
      </c>
      <c r="N9" s="55" t="s">
        <v>358</v>
      </c>
      <c r="O9" s="55" t="s">
        <v>358</v>
      </c>
      <c r="P9" s="191">
        <v>0</v>
      </c>
      <c r="Q9" s="62" t="s">
        <v>358</v>
      </c>
      <c r="R9" s="55" t="s">
        <v>358</v>
      </c>
      <c r="S9" s="55" t="s">
        <v>358</v>
      </c>
      <c r="T9" s="55" t="s">
        <v>358</v>
      </c>
      <c r="U9" s="191" t="s">
        <v>358</v>
      </c>
      <c r="V9" s="62">
        <v>0</v>
      </c>
      <c r="W9" s="55">
        <v>0</v>
      </c>
      <c r="X9" s="55">
        <v>0</v>
      </c>
      <c r="Y9" s="55">
        <v>0</v>
      </c>
      <c r="Z9" s="55" t="s">
        <v>358</v>
      </c>
      <c r="AA9" s="55" t="s">
        <v>358</v>
      </c>
      <c r="AB9" s="185">
        <v>0</v>
      </c>
      <c r="AC9" s="62" t="s">
        <v>358</v>
      </c>
      <c r="AD9" s="55" t="s">
        <v>358</v>
      </c>
      <c r="AE9" s="55">
        <v>0</v>
      </c>
      <c r="AF9" s="55" t="s">
        <v>358</v>
      </c>
      <c r="AG9" s="55" t="s">
        <v>358</v>
      </c>
      <c r="AH9" s="185" t="s">
        <v>358</v>
      </c>
      <c r="AI9" s="192">
        <v>0</v>
      </c>
      <c r="AJ9" s="193">
        <v>0</v>
      </c>
      <c r="AK9" s="194">
        <v>0</v>
      </c>
      <c r="AL9" s="192" t="s">
        <v>358</v>
      </c>
      <c r="AM9" s="193" t="s">
        <v>358</v>
      </c>
    </row>
    <row r="10" spans="1:39" ht="30" customHeight="1" x14ac:dyDescent="0.3">
      <c r="A10" s="57" t="str">
        <f t="shared" si="0"/>
        <v>Unitil - FG&amp;E</v>
      </c>
      <c r="B10" s="63" t="s">
        <v>358</v>
      </c>
      <c r="C10" s="63" t="s">
        <v>358</v>
      </c>
      <c r="D10" s="55" t="s">
        <v>359</v>
      </c>
      <c r="E10" s="55" t="s">
        <v>360</v>
      </c>
      <c r="F10" s="55" t="s">
        <v>364</v>
      </c>
      <c r="G10" s="55" t="s">
        <v>360</v>
      </c>
      <c r="H10" s="9" t="s">
        <v>362</v>
      </c>
      <c r="I10" s="62">
        <v>0</v>
      </c>
      <c r="J10" s="55" t="s">
        <v>358</v>
      </c>
      <c r="K10" s="55">
        <v>0</v>
      </c>
      <c r="L10" s="55" t="s">
        <v>358</v>
      </c>
      <c r="M10" s="55" t="s">
        <v>358</v>
      </c>
      <c r="N10" s="55" t="s">
        <v>358</v>
      </c>
      <c r="O10" s="55" t="s">
        <v>358</v>
      </c>
      <c r="P10" s="191">
        <v>0</v>
      </c>
      <c r="Q10" s="62" t="s">
        <v>358</v>
      </c>
      <c r="R10" s="55" t="s">
        <v>358</v>
      </c>
      <c r="S10" s="55" t="s">
        <v>358</v>
      </c>
      <c r="T10" s="55" t="s">
        <v>358</v>
      </c>
      <c r="U10" s="191" t="s">
        <v>358</v>
      </c>
      <c r="V10" s="62">
        <v>0</v>
      </c>
      <c r="W10" s="55">
        <v>0</v>
      </c>
      <c r="X10" s="55">
        <v>0</v>
      </c>
      <c r="Y10" s="55">
        <v>0</v>
      </c>
      <c r="Z10" s="55" t="s">
        <v>358</v>
      </c>
      <c r="AA10" s="55" t="s">
        <v>358</v>
      </c>
      <c r="AB10" s="185">
        <v>0</v>
      </c>
      <c r="AC10" s="62" t="s">
        <v>358</v>
      </c>
      <c r="AD10" s="55" t="s">
        <v>358</v>
      </c>
      <c r="AE10" s="55">
        <v>0</v>
      </c>
      <c r="AF10" s="55" t="s">
        <v>358</v>
      </c>
      <c r="AG10" s="55" t="s">
        <v>358</v>
      </c>
      <c r="AH10" s="185" t="s">
        <v>358</v>
      </c>
      <c r="AI10" s="192">
        <v>0</v>
      </c>
      <c r="AJ10" s="193">
        <v>0</v>
      </c>
      <c r="AK10" s="194">
        <v>0</v>
      </c>
      <c r="AL10" s="192" t="s">
        <v>358</v>
      </c>
      <c r="AM10" s="193" t="s">
        <v>358</v>
      </c>
    </row>
    <row r="11" spans="1:39" ht="30" customHeight="1" x14ac:dyDescent="0.3">
      <c r="A11" s="57" t="str">
        <f t="shared" si="0"/>
        <v>Unitil - FG&amp;E</v>
      </c>
      <c r="B11" s="63" t="s">
        <v>358</v>
      </c>
      <c r="C11" s="63" t="s">
        <v>358</v>
      </c>
      <c r="D11" s="55" t="s">
        <v>359</v>
      </c>
      <c r="E11" s="55" t="s">
        <v>360</v>
      </c>
      <c r="F11" s="55" t="s">
        <v>365</v>
      </c>
      <c r="G11" s="55" t="s">
        <v>360</v>
      </c>
      <c r="H11" s="9" t="s">
        <v>362</v>
      </c>
      <c r="I11" s="62">
        <v>0</v>
      </c>
      <c r="J11" s="55" t="s">
        <v>358</v>
      </c>
      <c r="K11" s="55">
        <v>0</v>
      </c>
      <c r="L11" s="55" t="s">
        <v>358</v>
      </c>
      <c r="M11" s="55" t="s">
        <v>358</v>
      </c>
      <c r="N11" s="55" t="s">
        <v>358</v>
      </c>
      <c r="O11" s="55" t="s">
        <v>358</v>
      </c>
      <c r="P11" s="191">
        <v>0</v>
      </c>
      <c r="Q11" s="62" t="s">
        <v>358</v>
      </c>
      <c r="R11" s="55" t="s">
        <v>358</v>
      </c>
      <c r="S11" s="55" t="s">
        <v>358</v>
      </c>
      <c r="T11" s="55" t="s">
        <v>358</v>
      </c>
      <c r="U11" s="191" t="s">
        <v>358</v>
      </c>
      <c r="V11" s="62">
        <v>0</v>
      </c>
      <c r="W11" s="55">
        <v>0</v>
      </c>
      <c r="X11" s="55">
        <v>0</v>
      </c>
      <c r="Y11" s="55">
        <v>0</v>
      </c>
      <c r="Z11" s="55" t="s">
        <v>358</v>
      </c>
      <c r="AA11" s="55" t="s">
        <v>358</v>
      </c>
      <c r="AB11" s="185">
        <v>0</v>
      </c>
      <c r="AC11" s="62" t="s">
        <v>358</v>
      </c>
      <c r="AD11" s="55" t="s">
        <v>358</v>
      </c>
      <c r="AE11" s="55">
        <v>0</v>
      </c>
      <c r="AF11" s="55" t="s">
        <v>358</v>
      </c>
      <c r="AG11" s="55" t="s">
        <v>358</v>
      </c>
      <c r="AH11" s="185" t="s">
        <v>358</v>
      </c>
      <c r="AI11" s="192">
        <v>0</v>
      </c>
      <c r="AJ11" s="193">
        <v>0</v>
      </c>
      <c r="AK11" s="194">
        <v>0</v>
      </c>
      <c r="AL11" s="192" t="s">
        <v>358</v>
      </c>
      <c r="AM11" s="193" t="s">
        <v>358</v>
      </c>
    </row>
    <row r="12" spans="1:39" ht="30" customHeight="1" x14ac:dyDescent="0.3">
      <c r="A12" s="57" t="str">
        <f>$E$1</f>
        <v>Unitil - FG&amp;E</v>
      </c>
      <c r="B12" s="63" t="s">
        <v>358</v>
      </c>
      <c r="C12" s="63" t="s">
        <v>358</v>
      </c>
      <c r="D12" s="55" t="s">
        <v>359</v>
      </c>
      <c r="E12" s="55" t="s">
        <v>360</v>
      </c>
      <c r="F12" s="448"/>
      <c r="G12" s="448"/>
      <c r="H12" s="449"/>
      <c r="I12" s="62">
        <v>0</v>
      </c>
      <c r="J12" s="63" t="s">
        <v>358</v>
      </c>
      <c r="K12" s="55">
        <v>0</v>
      </c>
      <c r="L12" s="55" t="s">
        <v>358</v>
      </c>
      <c r="M12" s="63" t="s">
        <v>358</v>
      </c>
      <c r="N12" s="63" t="s">
        <v>358</v>
      </c>
      <c r="O12" s="63" t="s">
        <v>358</v>
      </c>
      <c r="P12" s="185">
        <v>0</v>
      </c>
      <c r="Q12" s="62" t="s">
        <v>358</v>
      </c>
      <c r="R12" s="55" t="s">
        <v>358</v>
      </c>
      <c r="S12" s="55" t="s">
        <v>358</v>
      </c>
      <c r="T12" s="55" t="s">
        <v>358</v>
      </c>
      <c r="U12" s="185" t="s">
        <v>358</v>
      </c>
      <c r="V12" s="62">
        <v>0</v>
      </c>
      <c r="W12" s="55">
        <v>0</v>
      </c>
      <c r="X12" s="55">
        <v>0</v>
      </c>
      <c r="Y12" s="55">
        <v>0</v>
      </c>
      <c r="Z12" s="55" t="s">
        <v>358</v>
      </c>
      <c r="AA12" s="55" t="s">
        <v>358</v>
      </c>
      <c r="AB12" s="185">
        <v>0</v>
      </c>
      <c r="AC12" s="62" t="s">
        <v>358</v>
      </c>
      <c r="AD12" s="55" t="s">
        <v>358</v>
      </c>
      <c r="AE12" s="55">
        <v>0</v>
      </c>
      <c r="AF12" s="55" t="s">
        <v>358</v>
      </c>
      <c r="AG12" s="55" t="s">
        <v>358</v>
      </c>
      <c r="AH12" s="185" t="s">
        <v>358</v>
      </c>
      <c r="AI12" s="62">
        <v>0</v>
      </c>
      <c r="AJ12" s="185">
        <v>0</v>
      </c>
      <c r="AK12" s="66">
        <v>0</v>
      </c>
      <c r="AL12" s="62" t="s">
        <v>358</v>
      </c>
      <c r="AM12" s="185" t="s">
        <v>358</v>
      </c>
    </row>
    <row r="13" spans="1:39" ht="30" customHeight="1" x14ac:dyDescent="0.3">
      <c r="A13" s="57" t="str">
        <f t="shared" si="0"/>
        <v>Unitil - FG&amp;E</v>
      </c>
      <c r="B13" s="63" t="s">
        <v>358</v>
      </c>
      <c r="C13" s="63" t="s">
        <v>358</v>
      </c>
      <c r="D13" s="55" t="s">
        <v>366</v>
      </c>
      <c r="E13" s="55" t="s">
        <v>360</v>
      </c>
      <c r="F13" s="55" t="s">
        <v>367</v>
      </c>
      <c r="G13" s="55" t="s">
        <v>360</v>
      </c>
      <c r="H13" s="9" t="s">
        <v>362</v>
      </c>
      <c r="I13" s="62">
        <v>0</v>
      </c>
      <c r="J13" s="55" t="s">
        <v>358</v>
      </c>
      <c r="K13" s="55">
        <v>0</v>
      </c>
      <c r="L13" s="55" t="s">
        <v>358</v>
      </c>
      <c r="M13" s="55" t="s">
        <v>358</v>
      </c>
      <c r="N13" s="55" t="s">
        <v>358</v>
      </c>
      <c r="O13" s="55" t="s">
        <v>358</v>
      </c>
      <c r="P13" s="191">
        <v>0</v>
      </c>
      <c r="Q13" s="62" t="s">
        <v>358</v>
      </c>
      <c r="R13" s="55" t="s">
        <v>358</v>
      </c>
      <c r="S13" s="55" t="s">
        <v>358</v>
      </c>
      <c r="T13" s="55" t="s">
        <v>358</v>
      </c>
      <c r="U13" s="191" t="s">
        <v>358</v>
      </c>
      <c r="V13" s="62">
        <v>0</v>
      </c>
      <c r="W13" s="55">
        <v>0</v>
      </c>
      <c r="X13" s="55">
        <v>0</v>
      </c>
      <c r="Y13" s="55">
        <v>0</v>
      </c>
      <c r="Z13" s="55" t="s">
        <v>358</v>
      </c>
      <c r="AA13" s="55" t="s">
        <v>358</v>
      </c>
      <c r="AB13" s="185">
        <v>0</v>
      </c>
      <c r="AC13" s="62" t="s">
        <v>358</v>
      </c>
      <c r="AD13" s="55" t="s">
        <v>358</v>
      </c>
      <c r="AE13" s="55">
        <v>0</v>
      </c>
      <c r="AF13" s="55" t="s">
        <v>358</v>
      </c>
      <c r="AG13" s="55" t="s">
        <v>358</v>
      </c>
      <c r="AH13" s="185" t="s">
        <v>358</v>
      </c>
      <c r="AI13" s="192">
        <v>0</v>
      </c>
      <c r="AJ13" s="195">
        <v>0</v>
      </c>
      <c r="AK13" s="194">
        <v>0</v>
      </c>
      <c r="AL13" s="192" t="s">
        <v>358</v>
      </c>
      <c r="AM13" s="195" t="s">
        <v>358</v>
      </c>
    </row>
    <row r="14" spans="1:39" ht="30" customHeight="1" x14ac:dyDescent="0.3">
      <c r="A14" s="57" t="str">
        <f t="shared" si="0"/>
        <v>Unitil - FG&amp;E</v>
      </c>
      <c r="B14" s="63" t="s">
        <v>358</v>
      </c>
      <c r="C14" s="63" t="s">
        <v>358</v>
      </c>
      <c r="D14" s="55" t="s">
        <v>366</v>
      </c>
      <c r="E14" s="55" t="s">
        <v>360</v>
      </c>
      <c r="F14" s="55" t="s">
        <v>368</v>
      </c>
      <c r="G14" s="55" t="s">
        <v>360</v>
      </c>
      <c r="H14" s="9" t="s">
        <v>362</v>
      </c>
      <c r="I14" s="62">
        <v>0</v>
      </c>
      <c r="J14" s="55" t="s">
        <v>358</v>
      </c>
      <c r="K14" s="55">
        <v>0</v>
      </c>
      <c r="L14" s="55" t="s">
        <v>358</v>
      </c>
      <c r="M14" s="55" t="s">
        <v>358</v>
      </c>
      <c r="N14" s="55" t="s">
        <v>358</v>
      </c>
      <c r="O14" s="55" t="s">
        <v>358</v>
      </c>
      <c r="P14" s="191">
        <v>0</v>
      </c>
      <c r="Q14" s="62" t="s">
        <v>358</v>
      </c>
      <c r="R14" s="55" t="s">
        <v>358</v>
      </c>
      <c r="S14" s="55" t="s">
        <v>358</v>
      </c>
      <c r="T14" s="55" t="s">
        <v>358</v>
      </c>
      <c r="U14" s="191" t="s">
        <v>358</v>
      </c>
      <c r="V14" s="62">
        <v>0</v>
      </c>
      <c r="W14" s="55">
        <v>0</v>
      </c>
      <c r="X14" s="55">
        <v>0</v>
      </c>
      <c r="Y14" s="55">
        <v>0</v>
      </c>
      <c r="Z14" s="55" t="s">
        <v>358</v>
      </c>
      <c r="AA14" s="55" t="s">
        <v>358</v>
      </c>
      <c r="AB14" s="185">
        <v>0</v>
      </c>
      <c r="AC14" s="62" t="s">
        <v>358</v>
      </c>
      <c r="AD14" s="55" t="s">
        <v>358</v>
      </c>
      <c r="AE14" s="55">
        <v>0</v>
      </c>
      <c r="AF14" s="190" t="s">
        <v>358</v>
      </c>
      <c r="AG14" s="190" t="s">
        <v>358</v>
      </c>
      <c r="AH14" s="191" t="s">
        <v>358</v>
      </c>
      <c r="AI14" s="192">
        <v>0</v>
      </c>
      <c r="AJ14" s="195">
        <v>0</v>
      </c>
      <c r="AK14" s="194">
        <v>0</v>
      </c>
      <c r="AL14" s="192" t="s">
        <v>358</v>
      </c>
      <c r="AM14" s="195" t="s">
        <v>358</v>
      </c>
    </row>
    <row r="15" spans="1:39" ht="30" customHeight="1" x14ac:dyDescent="0.3">
      <c r="A15" s="57" t="str">
        <f t="shared" si="0"/>
        <v>Unitil - FG&amp;E</v>
      </c>
      <c r="B15" s="63" t="s">
        <v>358</v>
      </c>
      <c r="C15" s="63" t="s">
        <v>358</v>
      </c>
      <c r="D15" s="55" t="s">
        <v>366</v>
      </c>
      <c r="E15" s="55" t="s">
        <v>360</v>
      </c>
      <c r="F15" s="55" t="s">
        <v>369</v>
      </c>
      <c r="G15" s="55" t="s">
        <v>360</v>
      </c>
      <c r="H15" s="9" t="s">
        <v>362</v>
      </c>
      <c r="I15" s="62">
        <v>0</v>
      </c>
      <c r="J15" s="55" t="s">
        <v>358</v>
      </c>
      <c r="K15" s="55">
        <v>0</v>
      </c>
      <c r="L15" s="55" t="s">
        <v>358</v>
      </c>
      <c r="M15" s="55" t="s">
        <v>358</v>
      </c>
      <c r="N15" s="55" t="s">
        <v>358</v>
      </c>
      <c r="O15" s="55" t="s">
        <v>358</v>
      </c>
      <c r="P15" s="191">
        <v>0</v>
      </c>
      <c r="Q15" s="62" t="s">
        <v>358</v>
      </c>
      <c r="R15" s="55" t="s">
        <v>358</v>
      </c>
      <c r="S15" s="55" t="s">
        <v>358</v>
      </c>
      <c r="T15" s="55" t="s">
        <v>358</v>
      </c>
      <c r="U15" s="191" t="s">
        <v>358</v>
      </c>
      <c r="V15" s="62">
        <v>0</v>
      </c>
      <c r="W15" s="55">
        <v>0</v>
      </c>
      <c r="X15" s="55">
        <v>0</v>
      </c>
      <c r="Y15" s="55">
        <v>0</v>
      </c>
      <c r="Z15" s="55" t="s">
        <v>358</v>
      </c>
      <c r="AA15" s="55" t="s">
        <v>358</v>
      </c>
      <c r="AB15" s="185">
        <v>0</v>
      </c>
      <c r="AC15" s="62" t="s">
        <v>358</v>
      </c>
      <c r="AD15" s="55" t="s">
        <v>358</v>
      </c>
      <c r="AE15" s="55">
        <v>0</v>
      </c>
      <c r="AF15" s="190" t="s">
        <v>358</v>
      </c>
      <c r="AG15" s="190" t="s">
        <v>358</v>
      </c>
      <c r="AH15" s="191" t="s">
        <v>358</v>
      </c>
      <c r="AI15" s="192">
        <v>0</v>
      </c>
      <c r="AJ15" s="195">
        <v>0</v>
      </c>
      <c r="AK15" s="194">
        <v>0</v>
      </c>
      <c r="AL15" s="192" t="s">
        <v>358</v>
      </c>
      <c r="AM15" s="195" t="s">
        <v>358</v>
      </c>
    </row>
    <row r="16" spans="1:39" ht="30" customHeight="1" x14ac:dyDescent="0.3">
      <c r="A16" s="57" t="str">
        <f t="shared" si="0"/>
        <v>Unitil - FG&amp;E</v>
      </c>
      <c r="B16" s="63" t="s">
        <v>358</v>
      </c>
      <c r="C16" s="63" t="s">
        <v>358</v>
      </c>
      <c r="D16" s="55" t="s">
        <v>366</v>
      </c>
      <c r="E16" s="55" t="s">
        <v>360</v>
      </c>
      <c r="F16" s="448"/>
      <c r="G16" s="448"/>
      <c r="H16" s="449"/>
      <c r="I16" s="62">
        <v>0</v>
      </c>
      <c r="J16" s="55" t="s">
        <v>358</v>
      </c>
      <c r="K16" s="55">
        <v>0</v>
      </c>
      <c r="L16" s="55" t="s">
        <v>358</v>
      </c>
      <c r="M16" s="55" t="s">
        <v>358</v>
      </c>
      <c r="N16" s="55" t="s">
        <v>358</v>
      </c>
      <c r="O16" s="55" t="s">
        <v>358</v>
      </c>
      <c r="P16" s="191">
        <v>0</v>
      </c>
      <c r="Q16" s="62" t="s">
        <v>358</v>
      </c>
      <c r="R16" s="55" t="s">
        <v>358</v>
      </c>
      <c r="S16" s="55" t="s">
        <v>358</v>
      </c>
      <c r="T16" s="55" t="s">
        <v>358</v>
      </c>
      <c r="U16" s="191" t="s">
        <v>358</v>
      </c>
      <c r="V16" s="62">
        <v>0</v>
      </c>
      <c r="W16" s="55">
        <v>0</v>
      </c>
      <c r="X16" s="55">
        <v>0</v>
      </c>
      <c r="Y16" s="55">
        <v>0</v>
      </c>
      <c r="Z16" s="55" t="s">
        <v>358</v>
      </c>
      <c r="AA16" s="55" t="s">
        <v>358</v>
      </c>
      <c r="AB16" s="185">
        <v>0</v>
      </c>
      <c r="AC16" s="62" t="s">
        <v>358</v>
      </c>
      <c r="AD16" s="55" t="s">
        <v>358</v>
      </c>
      <c r="AE16" s="55">
        <v>0</v>
      </c>
      <c r="AF16" s="190" t="s">
        <v>358</v>
      </c>
      <c r="AG16" s="190" t="s">
        <v>358</v>
      </c>
      <c r="AH16" s="191" t="s">
        <v>358</v>
      </c>
      <c r="AI16" s="192">
        <v>0</v>
      </c>
      <c r="AJ16" s="195">
        <v>0</v>
      </c>
      <c r="AK16" s="194">
        <v>0</v>
      </c>
      <c r="AL16" s="192" t="s">
        <v>358</v>
      </c>
      <c r="AM16" s="195" t="s">
        <v>358</v>
      </c>
    </row>
    <row r="17" spans="1:39" ht="30" customHeight="1" x14ac:dyDescent="0.3">
      <c r="A17" s="57" t="str">
        <f t="shared" si="0"/>
        <v>Unitil - FG&amp;E</v>
      </c>
      <c r="B17" s="63" t="s">
        <v>358</v>
      </c>
      <c r="C17" s="63" t="s">
        <v>358</v>
      </c>
      <c r="D17" s="55" t="s">
        <v>370</v>
      </c>
      <c r="E17" s="55" t="s">
        <v>370</v>
      </c>
      <c r="F17" s="55" t="s">
        <v>371</v>
      </c>
      <c r="G17" s="55" t="s">
        <v>370</v>
      </c>
      <c r="H17" s="9" t="s">
        <v>362</v>
      </c>
      <c r="I17" s="62">
        <v>0</v>
      </c>
      <c r="J17" s="55" t="s">
        <v>358</v>
      </c>
      <c r="K17" s="55">
        <v>0</v>
      </c>
      <c r="L17" s="55" t="s">
        <v>358</v>
      </c>
      <c r="M17" s="55" t="s">
        <v>358</v>
      </c>
      <c r="N17" s="55" t="s">
        <v>358</v>
      </c>
      <c r="O17" s="55" t="s">
        <v>358</v>
      </c>
      <c r="P17" s="191">
        <v>0</v>
      </c>
      <c r="Q17" s="62" t="s">
        <v>358</v>
      </c>
      <c r="R17" s="55" t="s">
        <v>358</v>
      </c>
      <c r="S17" s="55" t="s">
        <v>358</v>
      </c>
      <c r="T17" s="55" t="s">
        <v>358</v>
      </c>
      <c r="U17" s="191" t="s">
        <v>358</v>
      </c>
      <c r="V17" s="62">
        <v>0</v>
      </c>
      <c r="W17" s="55">
        <v>0</v>
      </c>
      <c r="X17" s="55">
        <v>0</v>
      </c>
      <c r="Y17" s="55">
        <v>0</v>
      </c>
      <c r="Z17" s="55" t="s">
        <v>358</v>
      </c>
      <c r="AA17" s="55" t="s">
        <v>358</v>
      </c>
      <c r="AB17" s="185">
        <v>0</v>
      </c>
      <c r="AC17" s="62" t="s">
        <v>358</v>
      </c>
      <c r="AD17" s="55" t="s">
        <v>358</v>
      </c>
      <c r="AE17" s="55">
        <v>0</v>
      </c>
      <c r="AF17" s="190" t="s">
        <v>358</v>
      </c>
      <c r="AG17" s="190" t="s">
        <v>358</v>
      </c>
      <c r="AH17" s="191" t="s">
        <v>358</v>
      </c>
      <c r="AI17" s="192">
        <v>0</v>
      </c>
      <c r="AJ17" s="195">
        <v>0</v>
      </c>
      <c r="AK17" s="194">
        <v>0</v>
      </c>
      <c r="AL17" s="192" t="s">
        <v>358</v>
      </c>
      <c r="AM17" s="195" t="s">
        <v>358</v>
      </c>
    </row>
    <row r="18" spans="1:39" ht="30" customHeight="1" x14ac:dyDescent="0.3">
      <c r="A18" s="57" t="str">
        <f t="shared" si="0"/>
        <v>Unitil - FG&amp;E</v>
      </c>
      <c r="B18" s="63" t="s">
        <v>358</v>
      </c>
      <c r="C18" s="63" t="s">
        <v>358</v>
      </c>
      <c r="D18" s="55" t="s">
        <v>370</v>
      </c>
      <c r="E18" s="55" t="s">
        <v>370</v>
      </c>
      <c r="F18" s="55" t="s">
        <v>372</v>
      </c>
      <c r="G18" s="55" t="s">
        <v>370</v>
      </c>
      <c r="H18" s="9" t="s">
        <v>362</v>
      </c>
      <c r="I18" s="62">
        <v>0</v>
      </c>
      <c r="J18" s="55" t="s">
        <v>358</v>
      </c>
      <c r="K18" s="55">
        <v>0</v>
      </c>
      <c r="L18" s="55" t="s">
        <v>358</v>
      </c>
      <c r="M18" s="55" t="s">
        <v>358</v>
      </c>
      <c r="N18" s="55" t="s">
        <v>358</v>
      </c>
      <c r="O18" s="55" t="s">
        <v>358</v>
      </c>
      <c r="P18" s="191">
        <v>0</v>
      </c>
      <c r="Q18" s="62" t="s">
        <v>358</v>
      </c>
      <c r="R18" s="55" t="s">
        <v>358</v>
      </c>
      <c r="S18" s="55" t="s">
        <v>358</v>
      </c>
      <c r="T18" s="55" t="s">
        <v>358</v>
      </c>
      <c r="U18" s="191" t="s">
        <v>358</v>
      </c>
      <c r="V18" s="62">
        <v>0</v>
      </c>
      <c r="W18" s="55">
        <v>0</v>
      </c>
      <c r="X18" s="55">
        <v>0</v>
      </c>
      <c r="Y18" s="55">
        <v>0</v>
      </c>
      <c r="Z18" s="55" t="s">
        <v>358</v>
      </c>
      <c r="AA18" s="55" t="s">
        <v>358</v>
      </c>
      <c r="AB18" s="185">
        <v>0</v>
      </c>
      <c r="AC18" s="62" t="s">
        <v>358</v>
      </c>
      <c r="AD18" s="55" t="s">
        <v>358</v>
      </c>
      <c r="AE18" s="55">
        <v>0</v>
      </c>
      <c r="AF18" s="190" t="s">
        <v>358</v>
      </c>
      <c r="AG18" s="190" t="s">
        <v>358</v>
      </c>
      <c r="AH18" s="191" t="s">
        <v>358</v>
      </c>
      <c r="AI18" s="192">
        <v>0</v>
      </c>
      <c r="AJ18" s="195">
        <v>0</v>
      </c>
      <c r="AK18" s="194">
        <v>0</v>
      </c>
      <c r="AL18" s="192" t="s">
        <v>358</v>
      </c>
      <c r="AM18" s="195" t="s">
        <v>358</v>
      </c>
    </row>
    <row r="19" spans="1:39" ht="30" customHeight="1" x14ac:dyDescent="0.3">
      <c r="A19" s="57" t="str">
        <f t="shared" si="0"/>
        <v>Unitil - FG&amp;E</v>
      </c>
      <c r="B19" s="63" t="s">
        <v>358</v>
      </c>
      <c r="C19" s="63" t="s">
        <v>358</v>
      </c>
      <c r="D19" s="55" t="s">
        <v>370</v>
      </c>
      <c r="E19" s="55" t="s">
        <v>370</v>
      </c>
      <c r="F19" s="55" t="s">
        <v>373</v>
      </c>
      <c r="G19" s="55" t="s">
        <v>374</v>
      </c>
      <c r="H19" s="9" t="s">
        <v>362</v>
      </c>
      <c r="I19" s="62">
        <v>0</v>
      </c>
      <c r="J19" s="55" t="s">
        <v>358</v>
      </c>
      <c r="K19" s="55">
        <v>0</v>
      </c>
      <c r="L19" s="55" t="s">
        <v>358</v>
      </c>
      <c r="M19" s="55" t="s">
        <v>358</v>
      </c>
      <c r="N19" s="55" t="s">
        <v>358</v>
      </c>
      <c r="O19" s="55" t="s">
        <v>358</v>
      </c>
      <c r="P19" s="191">
        <v>0</v>
      </c>
      <c r="Q19" s="62" t="s">
        <v>358</v>
      </c>
      <c r="R19" s="55" t="s">
        <v>358</v>
      </c>
      <c r="S19" s="55" t="s">
        <v>358</v>
      </c>
      <c r="T19" s="55" t="s">
        <v>358</v>
      </c>
      <c r="U19" s="191" t="s">
        <v>358</v>
      </c>
      <c r="V19" s="62">
        <v>6</v>
      </c>
      <c r="W19" s="55">
        <v>2</v>
      </c>
      <c r="X19" s="55">
        <v>0</v>
      </c>
      <c r="Y19" s="55">
        <v>9</v>
      </c>
      <c r="Z19" s="55" t="s">
        <v>358</v>
      </c>
      <c r="AA19" s="55" t="s">
        <v>358</v>
      </c>
      <c r="AB19" s="185">
        <v>0</v>
      </c>
      <c r="AC19" s="62" t="s">
        <v>358</v>
      </c>
      <c r="AD19" s="55" t="s">
        <v>358</v>
      </c>
      <c r="AE19" s="55">
        <v>0</v>
      </c>
      <c r="AF19" s="190" t="s">
        <v>358</v>
      </c>
      <c r="AG19" s="190" t="s">
        <v>358</v>
      </c>
      <c r="AH19" s="191" t="s">
        <v>358</v>
      </c>
      <c r="AI19" s="192">
        <v>18</v>
      </c>
      <c r="AJ19" s="195">
        <v>0</v>
      </c>
      <c r="AK19" s="194">
        <v>0</v>
      </c>
      <c r="AL19" s="192" t="s">
        <v>358</v>
      </c>
      <c r="AM19" s="195" t="s">
        <v>358</v>
      </c>
    </row>
    <row r="20" spans="1:39" ht="30" customHeight="1" x14ac:dyDescent="0.3">
      <c r="A20" s="57" t="str">
        <f t="shared" si="0"/>
        <v>Unitil - FG&amp;E</v>
      </c>
      <c r="B20" s="63" t="s">
        <v>358</v>
      </c>
      <c r="C20" s="63" t="s">
        <v>358</v>
      </c>
      <c r="D20" s="55" t="s">
        <v>370</v>
      </c>
      <c r="E20" s="55" t="s">
        <v>370</v>
      </c>
      <c r="F20" s="55" t="s">
        <v>375</v>
      </c>
      <c r="G20" s="55" t="s">
        <v>370</v>
      </c>
      <c r="H20" s="9" t="s">
        <v>362</v>
      </c>
      <c r="I20" s="62">
        <v>0</v>
      </c>
      <c r="J20" s="55" t="s">
        <v>358</v>
      </c>
      <c r="K20" s="55">
        <v>0</v>
      </c>
      <c r="L20" s="55" t="s">
        <v>358</v>
      </c>
      <c r="M20" s="55" t="s">
        <v>358</v>
      </c>
      <c r="N20" s="55" t="s">
        <v>358</v>
      </c>
      <c r="O20" s="55" t="s">
        <v>358</v>
      </c>
      <c r="P20" s="191">
        <v>0</v>
      </c>
      <c r="Q20" s="62" t="s">
        <v>358</v>
      </c>
      <c r="R20" s="55" t="s">
        <v>358</v>
      </c>
      <c r="S20" s="55" t="s">
        <v>358</v>
      </c>
      <c r="T20" s="55" t="s">
        <v>358</v>
      </c>
      <c r="U20" s="191" t="s">
        <v>358</v>
      </c>
      <c r="V20" s="62">
        <v>0</v>
      </c>
      <c r="W20" s="55">
        <v>1</v>
      </c>
      <c r="X20" s="55">
        <v>0</v>
      </c>
      <c r="Y20" s="55">
        <v>3</v>
      </c>
      <c r="Z20" s="55" t="s">
        <v>358</v>
      </c>
      <c r="AA20" s="55" t="s">
        <v>358</v>
      </c>
      <c r="AB20" s="185">
        <v>0</v>
      </c>
      <c r="AC20" s="62" t="s">
        <v>358</v>
      </c>
      <c r="AD20" s="55" t="s">
        <v>358</v>
      </c>
      <c r="AE20" s="55">
        <v>0</v>
      </c>
      <c r="AF20" s="190" t="s">
        <v>358</v>
      </c>
      <c r="AG20" s="190" t="s">
        <v>358</v>
      </c>
      <c r="AH20" s="191" t="s">
        <v>358</v>
      </c>
      <c r="AI20" s="192">
        <v>4</v>
      </c>
      <c r="AJ20" s="195">
        <v>0</v>
      </c>
      <c r="AK20" s="194">
        <v>0</v>
      </c>
      <c r="AL20" s="192" t="s">
        <v>358</v>
      </c>
      <c r="AM20" s="195" t="s">
        <v>358</v>
      </c>
    </row>
    <row r="21" spans="1:39" ht="30" customHeight="1" x14ac:dyDescent="0.3">
      <c r="A21" s="57" t="str">
        <f t="shared" si="0"/>
        <v>Unitil - FG&amp;E</v>
      </c>
      <c r="B21" s="63" t="s">
        <v>358</v>
      </c>
      <c r="C21" s="63" t="s">
        <v>358</v>
      </c>
      <c r="D21" s="55" t="s">
        <v>370</v>
      </c>
      <c r="E21" s="55" t="s">
        <v>370</v>
      </c>
      <c r="F21" s="448"/>
      <c r="G21" s="448"/>
      <c r="H21" s="449"/>
      <c r="I21" s="62">
        <v>0</v>
      </c>
      <c r="J21" s="55" t="s">
        <v>358</v>
      </c>
      <c r="K21" s="55">
        <v>0</v>
      </c>
      <c r="L21" s="55" t="s">
        <v>358</v>
      </c>
      <c r="M21" s="55" t="s">
        <v>358</v>
      </c>
      <c r="N21" s="55" t="s">
        <v>358</v>
      </c>
      <c r="O21" s="55" t="s">
        <v>358</v>
      </c>
      <c r="P21" s="191">
        <v>0</v>
      </c>
      <c r="Q21" s="62" t="s">
        <v>358</v>
      </c>
      <c r="R21" s="55" t="s">
        <v>358</v>
      </c>
      <c r="S21" s="55" t="s">
        <v>358</v>
      </c>
      <c r="T21" s="55" t="s">
        <v>358</v>
      </c>
      <c r="U21" s="191" t="s">
        <v>358</v>
      </c>
      <c r="V21" s="62">
        <v>0</v>
      </c>
      <c r="W21" s="55">
        <v>1</v>
      </c>
      <c r="X21" s="55">
        <v>1</v>
      </c>
      <c r="Y21" s="55">
        <v>0</v>
      </c>
      <c r="Z21" s="55" t="s">
        <v>358</v>
      </c>
      <c r="AA21" s="55" t="s">
        <v>358</v>
      </c>
      <c r="AB21" s="185">
        <v>0</v>
      </c>
      <c r="AC21" s="62" t="s">
        <v>358</v>
      </c>
      <c r="AD21" s="55" t="s">
        <v>358</v>
      </c>
      <c r="AE21" s="55">
        <v>0</v>
      </c>
      <c r="AF21" s="190" t="s">
        <v>358</v>
      </c>
      <c r="AG21" s="190" t="s">
        <v>358</v>
      </c>
      <c r="AH21" s="191" t="s">
        <v>358</v>
      </c>
      <c r="AI21" s="192">
        <v>0</v>
      </c>
      <c r="AJ21" s="195">
        <v>0</v>
      </c>
      <c r="AK21" s="194">
        <v>0</v>
      </c>
      <c r="AL21" s="192" t="s">
        <v>358</v>
      </c>
      <c r="AM21" s="195" t="s">
        <v>358</v>
      </c>
    </row>
    <row r="22" spans="1:39" ht="30" customHeight="1" x14ac:dyDescent="0.3">
      <c r="A22" s="57" t="str">
        <f t="shared" si="0"/>
        <v>Unitil - FG&amp;E</v>
      </c>
      <c r="B22" s="63" t="s">
        <v>358</v>
      </c>
      <c r="C22" s="63" t="s">
        <v>358</v>
      </c>
      <c r="D22" s="55" t="s">
        <v>376</v>
      </c>
      <c r="E22" s="55" t="s">
        <v>360</v>
      </c>
      <c r="F22" s="55" t="s">
        <v>377</v>
      </c>
      <c r="G22" s="55" t="s">
        <v>360</v>
      </c>
      <c r="H22" s="9" t="s">
        <v>362</v>
      </c>
      <c r="I22" s="62">
        <v>0</v>
      </c>
      <c r="J22" s="55" t="s">
        <v>358</v>
      </c>
      <c r="K22" s="55">
        <v>0</v>
      </c>
      <c r="L22" s="55" t="s">
        <v>358</v>
      </c>
      <c r="M22" s="55" t="s">
        <v>358</v>
      </c>
      <c r="N22" s="55" t="s">
        <v>358</v>
      </c>
      <c r="O22" s="55" t="s">
        <v>358</v>
      </c>
      <c r="P22" s="191">
        <v>0</v>
      </c>
      <c r="Q22" s="62" t="s">
        <v>358</v>
      </c>
      <c r="R22" s="55" t="s">
        <v>358</v>
      </c>
      <c r="S22" s="55" t="s">
        <v>358</v>
      </c>
      <c r="T22" s="55" t="s">
        <v>358</v>
      </c>
      <c r="U22" s="191" t="s">
        <v>358</v>
      </c>
      <c r="V22" s="62">
        <v>0</v>
      </c>
      <c r="W22" s="55">
        <v>0</v>
      </c>
      <c r="X22" s="55">
        <v>0</v>
      </c>
      <c r="Y22" s="55">
        <v>0</v>
      </c>
      <c r="Z22" s="55" t="s">
        <v>358</v>
      </c>
      <c r="AA22" s="55" t="s">
        <v>358</v>
      </c>
      <c r="AB22" s="185">
        <v>0</v>
      </c>
      <c r="AC22" s="62" t="s">
        <v>358</v>
      </c>
      <c r="AD22" s="55" t="s">
        <v>358</v>
      </c>
      <c r="AE22" s="55">
        <v>0</v>
      </c>
      <c r="AF22" s="190" t="s">
        <v>358</v>
      </c>
      <c r="AG22" s="190" t="s">
        <v>358</v>
      </c>
      <c r="AH22" s="191" t="s">
        <v>358</v>
      </c>
      <c r="AI22" s="192">
        <v>0</v>
      </c>
      <c r="AJ22" s="195">
        <v>0</v>
      </c>
      <c r="AK22" s="194">
        <v>0</v>
      </c>
      <c r="AL22" s="192" t="s">
        <v>358</v>
      </c>
      <c r="AM22" s="195" t="s">
        <v>358</v>
      </c>
    </row>
    <row r="23" spans="1:39" ht="30" customHeight="1" x14ac:dyDescent="0.3">
      <c r="A23" s="57" t="str">
        <f t="shared" si="0"/>
        <v>Unitil - FG&amp;E</v>
      </c>
      <c r="B23" s="63" t="s">
        <v>358</v>
      </c>
      <c r="C23" s="63" t="s">
        <v>358</v>
      </c>
      <c r="D23" s="55" t="s">
        <v>376</v>
      </c>
      <c r="E23" s="55" t="s">
        <v>360</v>
      </c>
      <c r="F23" s="448"/>
      <c r="G23" s="448"/>
      <c r="H23" s="449"/>
      <c r="I23" s="62">
        <v>0</v>
      </c>
      <c r="J23" s="55" t="s">
        <v>358</v>
      </c>
      <c r="K23" s="55">
        <v>0</v>
      </c>
      <c r="L23" s="55" t="s">
        <v>358</v>
      </c>
      <c r="M23" s="55" t="s">
        <v>358</v>
      </c>
      <c r="N23" s="55" t="s">
        <v>358</v>
      </c>
      <c r="O23" s="55" t="s">
        <v>358</v>
      </c>
      <c r="P23" s="191">
        <v>0</v>
      </c>
      <c r="Q23" s="62" t="s">
        <v>358</v>
      </c>
      <c r="R23" s="55" t="s">
        <v>358</v>
      </c>
      <c r="S23" s="55" t="s">
        <v>358</v>
      </c>
      <c r="T23" s="55" t="s">
        <v>358</v>
      </c>
      <c r="U23" s="191" t="s">
        <v>358</v>
      </c>
      <c r="V23" s="62">
        <v>0</v>
      </c>
      <c r="W23" s="55">
        <v>0</v>
      </c>
      <c r="X23" s="55">
        <v>0</v>
      </c>
      <c r="Y23" s="55">
        <v>0</v>
      </c>
      <c r="Z23" s="55" t="s">
        <v>358</v>
      </c>
      <c r="AA23" s="55" t="s">
        <v>358</v>
      </c>
      <c r="AB23" s="185">
        <v>0</v>
      </c>
      <c r="AC23" s="62" t="s">
        <v>358</v>
      </c>
      <c r="AD23" s="55" t="s">
        <v>358</v>
      </c>
      <c r="AE23" s="55">
        <v>0</v>
      </c>
      <c r="AF23" s="190" t="s">
        <v>358</v>
      </c>
      <c r="AG23" s="190" t="s">
        <v>358</v>
      </c>
      <c r="AH23" s="191" t="s">
        <v>358</v>
      </c>
      <c r="AI23" s="192">
        <v>0</v>
      </c>
      <c r="AJ23" s="195">
        <v>0</v>
      </c>
      <c r="AK23" s="194">
        <v>0</v>
      </c>
      <c r="AL23" s="192" t="s">
        <v>358</v>
      </c>
      <c r="AM23" s="195" t="s">
        <v>358</v>
      </c>
    </row>
    <row r="24" spans="1:39" ht="30" customHeight="1" x14ac:dyDescent="0.3">
      <c r="A24" s="57" t="str">
        <f t="shared" si="0"/>
        <v>Unitil - FG&amp;E</v>
      </c>
      <c r="B24" s="63" t="s">
        <v>358</v>
      </c>
      <c r="C24" s="63" t="s">
        <v>358</v>
      </c>
      <c r="D24" s="55" t="s">
        <v>378</v>
      </c>
      <c r="E24" s="55" t="s">
        <v>360</v>
      </c>
      <c r="F24" s="55">
        <v>1341</v>
      </c>
      <c r="G24" s="55" t="s">
        <v>360</v>
      </c>
      <c r="H24" s="9" t="s">
        <v>362</v>
      </c>
      <c r="I24" s="62">
        <v>0</v>
      </c>
      <c r="J24" s="55" t="s">
        <v>358</v>
      </c>
      <c r="K24" s="55">
        <v>0</v>
      </c>
      <c r="L24" s="55" t="s">
        <v>358</v>
      </c>
      <c r="M24" s="55" t="s">
        <v>358</v>
      </c>
      <c r="N24" s="55" t="s">
        <v>358</v>
      </c>
      <c r="O24" s="55" t="s">
        <v>358</v>
      </c>
      <c r="P24" s="191">
        <v>0</v>
      </c>
      <c r="Q24" s="62" t="s">
        <v>358</v>
      </c>
      <c r="R24" s="55" t="s">
        <v>358</v>
      </c>
      <c r="S24" s="55" t="s">
        <v>358</v>
      </c>
      <c r="T24" s="55" t="s">
        <v>358</v>
      </c>
      <c r="U24" s="191" t="s">
        <v>358</v>
      </c>
      <c r="V24" s="62">
        <v>0</v>
      </c>
      <c r="W24" s="55">
        <v>0</v>
      </c>
      <c r="X24" s="55">
        <v>0</v>
      </c>
      <c r="Y24" s="55">
        <v>0</v>
      </c>
      <c r="Z24" s="55" t="s">
        <v>358</v>
      </c>
      <c r="AA24" s="55" t="s">
        <v>358</v>
      </c>
      <c r="AB24" s="185">
        <v>0</v>
      </c>
      <c r="AC24" s="62" t="s">
        <v>358</v>
      </c>
      <c r="AD24" s="55" t="s">
        <v>358</v>
      </c>
      <c r="AE24" s="55">
        <v>0</v>
      </c>
      <c r="AF24" s="190" t="s">
        <v>358</v>
      </c>
      <c r="AG24" s="190" t="s">
        <v>358</v>
      </c>
      <c r="AH24" s="191" t="s">
        <v>358</v>
      </c>
      <c r="AI24" s="192">
        <v>0</v>
      </c>
      <c r="AJ24" s="195">
        <v>0</v>
      </c>
      <c r="AK24" s="194">
        <v>0</v>
      </c>
      <c r="AL24" s="192" t="s">
        <v>358</v>
      </c>
      <c r="AM24" s="195" t="s">
        <v>358</v>
      </c>
    </row>
    <row r="25" spans="1:39" ht="30" customHeight="1" x14ac:dyDescent="0.3">
      <c r="A25" s="57" t="str">
        <f t="shared" si="0"/>
        <v>Unitil - FG&amp;E</v>
      </c>
      <c r="B25" s="63" t="s">
        <v>358</v>
      </c>
      <c r="C25" s="63" t="s">
        <v>358</v>
      </c>
      <c r="D25" s="55" t="s">
        <v>378</v>
      </c>
      <c r="E25" s="55" t="s">
        <v>360</v>
      </c>
      <c r="F25" s="448"/>
      <c r="G25" s="448"/>
      <c r="H25" s="449"/>
      <c r="I25" s="62">
        <v>0</v>
      </c>
      <c r="J25" s="55" t="s">
        <v>358</v>
      </c>
      <c r="K25" s="55">
        <v>0</v>
      </c>
      <c r="L25" s="55" t="s">
        <v>358</v>
      </c>
      <c r="M25" s="55" t="s">
        <v>358</v>
      </c>
      <c r="N25" s="55" t="s">
        <v>358</v>
      </c>
      <c r="O25" s="55" t="s">
        <v>358</v>
      </c>
      <c r="P25" s="191">
        <v>0</v>
      </c>
      <c r="Q25" s="62" t="s">
        <v>358</v>
      </c>
      <c r="R25" s="55" t="s">
        <v>358</v>
      </c>
      <c r="S25" s="55" t="s">
        <v>358</v>
      </c>
      <c r="T25" s="55" t="s">
        <v>358</v>
      </c>
      <c r="U25" s="191" t="s">
        <v>358</v>
      </c>
      <c r="V25" s="62">
        <v>0</v>
      </c>
      <c r="W25" s="55">
        <v>0</v>
      </c>
      <c r="X25" s="55">
        <v>0</v>
      </c>
      <c r="Y25" s="55">
        <v>0</v>
      </c>
      <c r="Z25" s="55" t="s">
        <v>358</v>
      </c>
      <c r="AA25" s="55" t="s">
        <v>358</v>
      </c>
      <c r="AB25" s="185">
        <v>0</v>
      </c>
      <c r="AC25" s="62" t="s">
        <v>358</v>
      </c>
      <c r="AD25" s="55" t="s">
        <v>358</v>
      </c>
      <c r="AE25" s="55">
        <v>0</v>
      </c>
      <c r="AF25" s="190" t="s">
        <v>358</v>
      </c>
      <c r="AG25" s="190" t="s">
        <v>358</v>
      </c>
      <c r="AH25" s="191" t="s">
        <v>358</v>
      </c>
      <c r="AI25" s="192">
        <v>0</v>
      </c>
      <c r="AJ25" s="195">
        <v>0</v>
      </c>
      <c r="AK25" s="194">
        <v>0</v>
      </c>
      <c r="AL25" s="192" t="s">
        <v>358</v>
      </c>
      <c r="AM25" s="195" t="s">
        <v>358</v>
      </c>
    </row>
    <row r="26" spans="1:39" ht="30" customHeight="1" x14ac:dyDescent="0.3">
      <c r="A26" s="57" t="str">
        <f t="shared" si="0"/>
        <v>Unitil - FG&amp;E</v>
      </c>
      <c r="B26" s="63" t="s">
        <v>358</v>
      </c>
      <c r="C26" s="63" t="s">
        <v>358</v>
      </c>
      <c r="D26" s="55" t="s">
        <v>379</v>
      </c>
      <c r="E26" s="55" t="s">
        <v>360</v>
      </c>
      <c r="F26" s="55" t="s">
        <v>380</v>
      </c>
      <c r="G26" s="55" t="s">
        <v>360</v>
      </c>
      <c r="H26" s="9" t="s">
        <v>362</v>
      </c>
      <c r="I26" s="62">
        <v>0</v>
      </c>
      <c r="J26" s="55" t="s">
        <v>358</v>
      </c>
      <c r="K26" s="55">
        <v>0</v>
      </c>
      <c r="L26" s="55" t="s">
        <v>358</v>
      </c>
      <c r="M26" s="55" t="s">
        <v>358</v>
      </c>
      <c r="N26" s="55" t="s">
        <v>358</v>
      </c>
      <c r="O26" s="55" t="s">
        <v>358</v>
      </c>
      <c r="P26" s="191">
        <v>0</v>
      </c>
      <c r="Q26" s="62" t="s">
        <v>358</v>
      </c>
      <c r="R26" s="55" t="s">
        <v>358</v>
      </c>
      <c r="S26" s="55" t="s">
        <v>358</v>
      </c>
      <c r="T26" s="55" t="s">
        <v>358</v>
      </c>
      <c r="U26" s="191" t="s">
        <v>358</v>
      </c>
      <c r="V26" s="62">
        <v>0</v>
      </c>
      <c r="W26" s="55">
        <v>0</v>
      </c>
      <c r="X26" s="55">
        <v>0</v>
      </c>
      <c r="Y26" s="55">
        <v>0</v>
      </c>
      <c r="Z26" s="55" t="s">
        <v>358</v>
      </c>
      <c r="AA26" s="55" t="s">
        <v>358</v>
      </c>
      <c r="AB26" s="185">
        <v>0</v>
      </c>
      <c r="AC26" s="62" t="s">
        <v>358</v>
      </c>
      <c r="AD26" s="55" t="s">
        <v>358</v>
      </c>
      <c r="AE26" s="55">
        <v>0</v>
      </c>
      <c r="AF26" s="190" t="s">
        <v>358</v>
      </c>
      <c r="AG26" s="190" t="s">
        <v>358</v>
      </c>
      <c r="AH26" s="191" t="s">
        <v>358</v>
      </c>
      <c r="AI26" s="192">
        <v>0</v>
      </c>
      <c r="AJ26" s="195">
        <v>0</v>
      </c>
      <c r="AK26" s="194">
        <v>0</v>
      </c>
      <c r="AL26" s="192" t="s">
        <v>358</v>
      </c>
      <c r="AM26" s="195" t="s">
        <v>358</v>
      </c>
    </row>
    <row r="27" spans="1:39" ht="30" customHeight="1" x14ac:dyDescent="0.3">
      <c r="A27" s="57" t="str">
        <f t="shared" si="0"/>
        <v>Unitil - FG&amp;E</v>
      </c>
      <c r="B27" s="63" t="s">
        <v>358</v>
      </c>
      <c r="C27" s="63" t="s">
        <v>358</v>
      </c>
      <c r="D27" s="55" t="s">
        <v>379</v>
      </c>
      <c r="E27" s="55" t="s">
        <v>360</v>
      </c>
      <c r="F27" s="55" t="s">
        <v>381</v>
      </c>
      <c r="G27" s="55" t="s">
        <v>360</v>
      </c>
      <c r="H27" s="9" t="s">
        <v>362</v>
      </c>
      <c r="I27" s="62">
        <v>0</v>
      </c>
      <c r="J27" s="55" t="s">
        <v>358</v>
      </c>
      <c r="K27" s="55">
        <v>0</v>
      </c>
      <c r="L27" s="55" t="s">
        <v>358</v>
      </c>
      <c r="M27" s="55" t="s">
        <v>358</v>
      </c>
      <c r="N27" s="55" t="s">
        <v>358</v>
      </c>
      <c r="O27" s="55" t="s">
        <v>358</v>
      </c>
      <c r="P27" s="191">
        <v>0</v>
      </c>
      <c r="Q27" s="62" t="s">
        <v>358</v>
      </c>
      <c r="R27" s="55" t="s">
        <v>358</v>
      </c>
      <c r="S27" s="55" t="s">
        <v>358</v>
      </c>
      <c r="T27" s="55" t="s">
        <v>358</v>
      </c>
      <c r="U27" s="191" t="s">
        <v>358</v>
      </c>
      <c r="V27" s="62">
        <v>0</v>
      </c>
      <c r="W27" s="55">
        <v>0</v>
      </c>
      <c r="X27" s="55">
        <v>0</v>
      </c>
      <c r="Y27" s="55">
        <v>0</v>
      </c>
      <c r="Z27" s="55" t="s">
        <v>358</v>
      </c>
      <c r="AA27" s="55" t="s">
        <v>358</v>
      </c>
      <c r="AB27" s="185">
        <v>0</v>
      </c>
      <c r="AC27" s="62" t="s">
        <v>358</v>
      </c>
      <c r="AD27" s="55" t="s">
        <v>358</v>
      </c>
      <c r="AE27" s="55">
        <v>0</v>
      </c>
      <c r="AF27" s="190" t="s">
        <v>358</v>
      </c>
      <c r="AG27" s="190" t="s">
        <v>358</v>
      </c>
      <c r="AH27" s="191" t="s">
        <v>358</v>
      </c>
      <c r="AI27" s="192">
        <v>0</v>
      </c>
      <c r="AJ27" s="195">
        <v>0</v>
      </c>
      <c r="AK27" s="194">
        <v>0</v>
      </c>
      <c r="AL27" s="192" t="s">
        <v>358</v>
      </c>
      <c r="AM27" s="195" t="s">
        <v>358</v>
      </c>
    </row>
    <row r="28" spans="1:39" ht="30" customHeight="1" x14ac:dyDescent="0.3">
      <c r="A28" s="57" t="str">
        <f t="shared" si="0"/>
        <v>Unitil - FG&amp;E</v>
      </c>
      <c r="B28" s="63" t="s">
        <v>358</v>
      </c>
      <c r="C28" s="63" t="s">
        <v>358</v>
      </c>
      <c r="D28" s="55" t="s">
        <v>379</v>
      </c>
      <c r="E28" s="55" t="s">
        <v>360</v>
      </c>
      <c r="F28" s="55" t="s">
        <v>382</v>
      </c>
      <c r="G28" s="55" t="s">
        <v>360</v>
      </c>
      <c r="H28" s="9" t="s">
        <v>362</v>
      </c>
      <c r="I28" s="62">
        <v>0</v>
      </c>
      <c r="J28" s="55" t="s">
        <v>358</v>
      </c>
      <c r="K28" s="55">
        <v>0</v>
      </c>
      <c r="L28" s="55" t="s">
        <v>358</v>
      </c>
      <c r="M28" s="55" t="s">
        <v>358</v>
      </c>
      <c r="N28" s="55" t="s">
        <v>358</v>
      </c>
      <c r="O28" s="55" t="s">
        <v>358</v>
      </c>
      <c r="P28" s="191">
        <v>0</v>
      </c>
      <c r="Q28" s="62" t="s">
        <v>358</v>
      </c>
      <c r="R28" s="55" t="s">
        <v>358</v>
      </c>
      <c r="S28" s="55" t="s">
        <v>358</v>
      </c>
      <c r="T28" s="55" t="s">
        <v>358</v>
      </c>
      <c r="U28" s="191" t="s">
        <v>358</v>
      </c>
      <c r="V28" s="62">
        <v>0</v>
      </c>
      <c r="W28" s="55">
        <v>0</v>
      </c>
      <c r="X28" s="55">
        <v>0</v>
      </c>
      <c r="Y28" s="55">
        <v>0</v>
      </c>
      <c r="Z28" s="55" t="s">
        <v>358</v>
      </c>
      <c r="AA28" s="55" t="s">
        <v>358</v>
      </c>
      <c r="AB28" s="185">
        <v>0</v>
      </c>
      <c r="AC28" s="62" t="s">
        <v>358</v>
      </c>
      <c r="AD28" s="55" t="s">
        <v>358</v>
      </c>
      <c r="AE28" s="55">
        <v>0</v>
      </c>
      <c r="AF28" s="190" t="s">
        <v>358</v>
      </c>
      <c r="AG28" s="190" t="s">
        <v>358</v>
      </c>
      <c r="AH28" s="191" t="s">
        <v>358</v>
      </c>
      <c r="AI28" s="192">
        <v>0</v>
      </c>
      <c r="AJ28" s="195">
        <v>0</v>
      </c>
      <c r="AK28" s="194">
        <v>0</v>
      </c>
      <c r="AL28" s="192" t="s">
        <v>358</v>
      </c>
      <c r="AM28" s="195" t="s">
        <v>358</v>
      </c>
    </row>
    <row r="29" spans="1:39" ht="30" customHeight="1" x14ac:dyDescent="0.3">
      <c r="A29" s="57" t="str">
        <f t="shared" si="0"/>
        <v>Unitil - FG&amp;E</v>
      </c>
      <c r="B29" s="63" t="s">
        <v>358</v>
      </c>
      <c r="C29" s="63" t="s">
        <v>358</v>
      </c>
      <c r="D29" s="55" t="s">
        <v>379</v>
      </c>
      <c r="E29" s="55" t="s">
        <v>360</v>
      </c>
      <c r="F29" s="55" t="s">
        <v>383</v>
      </c>
      <c r="G29" s="55" t="s">
        <v>360</v>
      </c>
      <c r="H29" s="9" t="s">
        <v>362</v>
      </c>
      <c r="I29" s="62">
        <v>0</v>
      </c>
      <c r="J29" s="55" t="s">
        <v>358</v>
      </c>
      <c r="K29" s="55">
        <v>0</v>
      </c>
      <c r="L29" s="55" t="s">
        <v>358</v>
      </c>
      <c r="M29" s="55" t="s">
        <v>358</v>
      </c>
      <c r="N29" s="55" t="s">
        <v>358</v>
      </c>
      <c r="O29" s="55" t="s">
        <v>358</v>
      </c>
      <c r="P29" s="191">
        <v>0</v>
      </c>
      <c r="Q29" s="62" t="s">
        <v>358</v>
      </c>
      <c r="R29" s="55" t="s">
        <v>358</v>
      </c>
      <c r="S29" s="55" t="s">
        <v>358</v>
      </c>
      <c r="T29" s="55" t="s">
        <v>358</v>
      </c>
      <c r="U29" s="191" t="s">
        <v>358</v>
      </c>
      <c r="V29" s="62">
        <v>0</v>
      </c>
      <c r="W29" s="55">
        <v>0</v>
      </c>
      <c r="X29" s="55">
        <v>0</v>
      </c>
      <c r="Y29" s="55">
        <v>0</v>
      </c>
      <c r="Z29" s="55" t="s">
        <v>358</v>
      </c>
      <c r="AA29" s="55" t="s">
        <v>358</v>
      </c>
      <c r="AB29" s="185">
        <v>0</v>
      </c>
      <c r="AC29" s="62" t="s">
        <v>358</v>
      </c>
      <c r="AD29" s="55" t="s">
        <v>358</v>
      </c>
      <c r="AE29" s="55">
        <v>0</v>
      </c>
      <c r="AF29" s="190" t="s">
        <v>358</v>
      </c>
      <c r="AG29" s="190" t="s">
        <v>358</v>
      </c>
      <c r="AH29" s="191" t="s">
        <v>358</v>
      </c>
      <c r="AI29" s="192">
        <v>0</v>
      </c>
      <c r="AJ29" s="195">
        <v>0</v>
      </c>
      <c r="AK29" s="194">
        <v>0</v>
      </c>
      <c r="AL29" s="192" t="s">
        <v>358</v>
      </c>
      <c r="AM29" s="195" t="s">
        <v>358</v>
      </c>
    </row>
    <row r="30" spans="1:39" ht="30" customHeight="1" x14ac:dyDescent="0.3">
      <c r="A30" s="57" t="str">
        <f t="shared" si="0"/>
        <v>Unitil - FG&amp;E</v>
      </c>
      <c r="B30" s="63" t="s">
        <v>358</v>
      </c>
      <c r="C30" s="63" t="s">
        <v>358</v>
      </c>
      <c r="D30" s="55" t="s">
        <v>379</v>
      </c>
      <c r="E30" s="55" t="s">
        <v>360</v>
      </c>
      <c r="F30" s="55" t="s">
        <v>384</v>
      </c>
      <c r="G30" s="55" t="s">
        <v>360</v>
      </c>
      <c r="H30" s="9" t="s">
        <v>362</v>
      </c>
      <c r="I30" s="62">
        <v>0</v>
      </c>
      <c r="J30" s="55" t="s">
        <v>358</v>
      </c>
      <c r="K30" s="55">
        <v>0</v>
      </c>
      <c r="L30" s="55" t="s">
        <v>358</v>
      </c>
      <c r="M30" s="55" t="s">
        <v>358</v>
      </c>
      <c r="N30" s="55" t="s">
        <v>358</v>
      </c>
      <c r="O30" s="55" t="s">
        <v>358</v>
      </c>
      <c r="P30" s="191">
        <v>0</v>
      </c>
      <c r="Q30" s="62" t="s">
        <v>358</v>
      </c>
      <c r="R30" s="55" t="s">
        <v>358</v>
      </c>
      <c r="S30" s="55" t="s">
        <v>358</v>
      </c>
      <c r="T30" s="55" t="s">
        <v>358</v>
      </c>
      <c r="U30" s="191" t="s">
        <v>358</v>
      </c>
      <c r="V30" s="62">
        <v>0</v>
      </c>
      <c r="W30" s="55">
        <v>0</v>
      </c>
      <c r="X30" s="55">
        <v>0</v>
      </c>
      <c r="Y30" s="55">
        <v>0</v>
      </c>
      <c r="Z30" s="55" t="s">
        <v>358</v>
      </c>
      <c r="AA30" s="55" t="s">
        <v>358</v>
      </c>
      <c r="AB30" s="185">
        <v>0</v>
      </c>
      <c r="AC30" s="62" t="s">
        <v>358</v>
      </c>
      <c r="AD30" s="55" t="s">
        <v>358</v>
      </c>
      <c r="AE30" s="55">
        <v>0</v>
      </c>
      <c r="AF30" s="190" t="s">
        <v>358</v>
      </c>
      <c r="AG30" s="190" t="s">
        <v>358</v>
      </c>
      <c r="AH30" s="191" t="s">
        <v>358</v>
      </c>
      <c r="AI30" s="192">
        <v>0</v>
      </c>
      <c r="AJ30" s="195">
        <v>0</v>
      </c>
      <c r="AK30" s="194">
        <v>0</v>
      </c>
      <c r="AL30" s="192" t="s">
        <v>358</v>
      </c>
      <c r="AM30" s="195" t="s">
        <v>358</v>
      </c>
    </row>
    <row r="31" spans="1:39" ht="30" customHeight="1" x14ac:dyDescent="0.3">
      <c r="A31" s="57" t="str">
        <f t="shared" si="0"/>
        <v>Unitil - FG&amp;E</v>
      </c>
      <c r="B31" s="63" t="s">
        <v>358</v>
      </c>
      <c r="C31" s="63" t="s">
        <v>358</v>
      </c>
      <c r="D31" s="55" t="s">
        <v>379</v>
      </c>
      <c r="E31" s="55" t="s">
        <v>360</v>
      </c>
      <c r="F31" s="55" t="s">
        <v>385</v>
      </c>
      <c r="G31" s="55" t="s">
        <v>360</v>
      </c>
      <c r="H31" s="9" t="s">
        <v>362</v>
      </c>
      <c r="I31" s="62">
        <v>0</v>
      </c>
      <c r="J31" s="55" t="s">
        <v>358</v>
      </c>
      <c r="K31" s="55">
        <v>0</v>
      </c>
      <c r="L31" s="55" t="s">
        <v>358</v>
      </c>
      <c r="M31" s="55" t="s">
        <v>358</v>
      </c>
      <c r="N31" s="55" t="s">
        <v>358</v>
      </c>
      <c r="O31" s="55" t="s">
        <v>358</v>
      </c>
      <c r="P31" s="191">
        <v>0</v>
      </c>
      <c r="Q31" s="62" t="s">
        <v>358</v>
      </c>
      <c r="R31" s="55" t="s">
        <v>358</v>
      </c>
      <c r="S31" s="55" t="s">
        <v>358</v>
      </c>
      <c r="T31" s="55" t="s">
        <v>358</v>
      </c>
      <c r="U31" s="191" t="s">
        <v>358</v>
      </c>
      <c r="V31" s="62">
        <v>0</v>
      </c>
      <c r="W31" s="55">
        <v>0</v>
      </c>
      <c r="X31" s="55">
        <v>0</v>
      </c>
      <c r="Y31" s="55">
        <v>0</v>
      </c>
      <c r="Z31" s="55" t="s">
        <v>358</v>
      </c>
      <c r="AA31" s="55" t="s">
        <v>358</v>
      </c>
      <c r="AB31" s="185">
        <v>0</v>
      </c>
      <c r="AC31" s="62" t="s">
        <v>358</v>
      </c>
      <c r="AD31" s="55" t="s">
        <v>358</v>
      </c>
      <c r="AE31" s="55">
        <v>0</v>
      </c>
      <c r="AF31" s="190" t="s">
        <v>358</v>
      </c>
      <c r="AG31" s="190" t="s">
        <v>358</v>
      </c>
      <c r="AH31" s="191" t="s">
        <v>358</v>
      </c>
      <c r="AI31" s="192">
        <v>0</v>
      </c>
      <c r="AJ31" s="195">
        <v>0</v>
      </c>
      <c r="AK31" s="194">
        <v>0</v>
      </c>
      <c r="AL31" s="192" t="s">
        <v>358</v>
      </c>
      <c r="AM31" s="195" t="s">
        <v>358</v>
      </c>
    </row>
    <row r="32" spans="1:39" ht="30" customHeight="1" x14ac:dyDescent="0.3">
      <c r="A32" s="57" t="str">
        <f t="shared" si="0"/>
        <v>Unitil - FG&amp;E</v>
      </c>
      <c r="B32" s="63" t="s">
        <v>358</v>
      </c>
      <c r="C32" s="63" t="s">
        <v>358</v>
      </c>
      <c r="D32" s="55" t="s">
        <v>379</v>
      </c>
      <c r="E32" s="55" t="s">
        <v>360</v>
      </c>
      <c r="F32" s="55" t="s">
        <v>386</v>
      </c>
      <c r="G32" s="55" t="s">
        <v>360</v>
      </c>
      <c r="H32" s="9" t="s">
        <v>362</v>
      </c>
      <c r="I32" s="62">
        <v>0</v>
      </c>
      <c r="J32" s="55" t="s">
        <v>358</v>
      </c>
      <c r="K32" s="55">
        <v>0</v>
      </c>
      <c r="L32" s="55" t="s">
        <v>358</v>
      </c>
      <c r="M32" s="55" t="s">
        <v>358</v>
      </c>
      <c r="N32" s="55" t="s">
        <v>358</v>
      </c>
      <c r="O32" s="55" t="s">
        <v>358</v>
      </c>
      <c r="P32" s="191">
        <v>0</v>
      </c>
      <c r="Q32" s="62" t="s">
        <v>358</v>
      </c>
      <c r="R32" s="55" t="s">
        <v>358</v>
      </c>
      <c r="S32" s="55" t="s">
        <v>358</v>
      </c>
      <c r="T32" s="55" t="s">
        <v>358</v>
      </c>
      <c r="U32" s="191" t="s">
        <v>358</v>
      </c>
      <c r="V32" s="62">
        <v>0</v>
      </c>
      <c r="W32" s="55">
        <v>0</v>
      </c>
      <c r="X32" s="55">
        <v>0</v>
      </c>
      <c r="Y32" s="55">
        <v>0</v>
      </c>
      <c r="Z32" s="55" t="s">
        <v>358</v>
      </c>
      <c r="AA32" s="55" t="s">
        <v>358</v>
      </c>
      <c r="AB32" s="185">
        <v>0</v>
      </c>
      <c r="AC32" s="62" t="s">
        <v>358</v>
      </c>
      <c r="AD32" s="55" t="s">
        <v>358</v>
      </c>
      <c r="AE32" s="55">
        <v>0</v>
      </c>
      <c r="AF32" s="190" t="s">
        <v>358</v>
      </c>
      <c r="AG32" s="190" t="s">
        <v>358</v>
      </c>
      <c r="AH32" s="191" t="s">
        <v>358</v>
      </c>
      <c r="AI32" s="192">
        <v>0</v>
      </c>
      <c r="AJ32" s="195">
        <v>0</v>
      </c>
      <c r="AK32" s="194">
        <v>0</v>
      </c>
      <c r="AL32" s="192" t="s">
        <v>358</v>
      </c>
      <c r="AM32" s="195" t="s">
        <v>358</v>
      </c>
    </row>
    <row r="33" spans="1:39" ht="30" customHeight="1" x14ac:dyDescent="0.3">
      <c r="A33" s="57" t="str">
        <f t="shared" si="0"/>
        <v>Unitil - FG&amp;E</v>
      </c>
      <c r="B33" s="63" t="s">
        <v>358</v>
      </c>
      <c r="C33" s="63" t="s">
        <v>358</v>
      </c>
      <c r="D33" s="55" t="s">
        <v>379</v>
      </c>
      <c r="E33" s="55" t="s">
        <v>360</v>
      </c>
      <c r="F33" s="55" t="s">
        <v>387</v>
      </c>
      <c r="G33" s="55" t="s">
        <v>360</v>
      </c>
      <c r="H33" s="9" t="s">
        <v>362</v>
      </c>
      <c r="I33" s="62">
        <v>0</v>
      </c>
      <c r="J33" s="55" t="s">
        <v>358</v>
      </c>
      <c r="K33" s="55">
        <v>0</v>
      </c>
      <c r="L33" s="55" t="s">
        <v>358</v>
      </c>
      <c r="M33" s="55" t="s">
        <v>358</v>
      </c>
      <c r="N33" s="55" t="s">
        <v>358</v>
      </c>
      <c r="O33" s="55" t="s">
        <v>358</v>
      </c>
      <c r="P33" s="191">
        <v>0</v>
      </c>
      <c r="Q33" s="62" t="s">
        <v>358</v>
      </c>
      <c r="R33" s="55" t="s">
        <v>358</v>
      </c>
      <c r="S33" s="55" t="s">
        <v>358</v>
      </c>
      <c r="T33" s="55" t="s">
        <v>358</v>
      </c>
      <c r="U33" s="191" t="s">
        <v>358</v>
      </c>
      <c r="V33" s="62">
        <v>0</v>
      </c>
      <c r="W33" s="55">
        <v>0</v>
      </c>
      <c r="X33" s="55">
        <v>0</v>
      </c>
      <c r="Y33" s="55">
        <v>0</v>
      </c>
      <c r="Z33" s="55" t="s">
        <v>358</v>
      </c>
      <c r="AA33" s="55" t="s">
        <v>358</v>
      </c>
      <c r="AB33" s="185">
        <v>0</v>
      </c>
      <c r="AC33" s="62" t="s">
        <v>358</v>
      </c>
      <c r="AD33" s="55" t="s">
        <v>358</v>
      </c>
      <c r="AE33" s="55">
        <v>0</v>
      </c>
      <c r="AF33" s="190" t="s">
        <v>358</v>
      </c>
      <c r="AG33" s="190" t="s">
        <v>358</v>
      </c>
      <c r="AH33" s="191" t="s">
        <v>358</v>
      </c>
      <c r="AI33" s="192">
        <v>0</v>
      </c>
      <c r="AJ33" s="195">
        <v>0</v>
      </c>
      <c r="AK33" s="194">
        <v>0</v>
      </c>
      <c r="AL33" s="192" t="s">
        <v>358</v>
      </c>
      <c r="AM33" s="195" t="s">
        <v>358</v>
      </c>
    </row>
    <row r="34" spans="1:39" ht="30" customHeight="1" x14ac:dyDescent="0.3">
      <c r="A34" s="57" t="str">
        <f t="shared" si="0"/>
        <v>Unitil - FG&amp;E</v>
      </c>
      <c r="B34" s="63" t="s">
        <v>358</v>
      </c>
      <c r="C34" s="63" t="s">
        <v>358</v>
      </c>
      <c r="D34" s="55" t="s">
        <v>379</v>
      </c>
      <c r="E34" s="55" t="s">
        <v>360</v>
      </c>
      <c r="F34" s="55" t="s">
        <v>388</v>
      </c>
      <c r="G34" s="55" t="s">
        <v>360</v>
      </c>
      <c r="H34" s="9" t="s">
        <v>362</v>
      </c>
      <c r="I34" s="62">
        <v>0</v>
      </c>
      <c r="J34" s="55" t="s">
        <v>358</v>
      </c>
      <c r="K34" s="55">
        <v>0</v>
      </c>
      <c r="L34" s="55" t="s">
        <v>358</v>
      </c>
      <c r="M34" s="55" t="s">
        <v>358</v>
      </c>
      <c r="N34" s="55" t="s">
        <v>358</v>
      </c>
      <c r="O34" s="55" t="s">
        <v>358</v>
      </c>
      <c r="P34" s="191">
        <v>0</v>
      </c>
      <c r="Q34" s="62" t="s">
        <v>358</v>
      </c>
      <c r="R34" s="55" t="s">
        <v>358</v>
      </c>
      <c r="S34" s="55" t="s">
        <v>358</v>
      </c>
      <c r="T34" s="55" t="s">
        <v>358</v>
      </c>
      <c r="U34" s="191" t="s">
        <v>358</v>
      </c>
      <c r="V34" s="62">
        <v>0</v>
      </c>
      <c r="W34" s="55">
        <v>0</v>
      </c>
      <c r="X34" s="55">
        <v>0</v>
      </c>
      <c r="Y34" s="55">
        <v>0</v>
      </c>
      <c r="Z34" s="55" t="s">
        <v>358</v>
      </c>
      <c r="AA34" s="55" t="s">
        <v>358</v>
      </c>
      <c r="AB34" s="185">
        <v>0</v>
      </c>
      <c r="AC34" s="62" t="s">
        <v>358</v>
      </c>
      <c r="AD34" s="55" t="s">
        <v>358</v>
      </c>
      <c r="AE34" s="55">
        <v>0</v>
      </c>
      <c r="AF34" s="190" t="s">
        <v>358</v>
      </c>
      <c r="AG34" s="190" t="s">
        <v>358</v>
      </c>
      <c r="AH34" s="191" t="s">
        <v>358</v>
      </c>
      <c r="AI34" s="192">
        <v>0</v>
      </c>
      <c r="AJ34" s="195">
        <v>0</v>
      </c>
      <c r="AK34" s="194">
        <v>0</v>
      </c>
      <c r="AL34" s="192" t="s">
        <v>358</v>
      </c>
      <c r="AM34" s="195" t="s">
        <v>358</v>
      </c>
    </row>
    <row r="35" spans="1:39" ht="30" customHeight="1" x14ac:dyDescent="0.3">
      <c r="A35" s="57" t="str">
        <f t="shared" si="0"/>
        <v>Unitil - FG&amp;E</v>
      </c>
      <c r="B35" s="63" t="s">
        <v>358</v>
      </c>
      <c r="C35" s="63" t="s">
        <v>358</v>
      </c>
      <c r="D35" s="55" t="s">
        <v>379</v>
      </c>
      <c r="E35" s="55" t="s">
        <v>360</v>
      </c>
      <c r="F35" s="448"/>
      <c r="G35" s="448"/>
      <c r="H35" s="449"/>
      <c r="I35" s="62">
        <v>0</v>
      </c>
      <c r="J35" s="55" t="s">
        <v>358</v>
      </c>
      <c r="K35" s="55">
        <v>0</v>
      </c>
      <c r="L35" s="55" t="s">
        <v>358</v>
      </c>
      <c r="M35" s="55" t="s">
        <v>358</v>
      </c>
      <c r="N35" s="55" t="s">
        <v>358</v>
      </c>
      <c r="O35" s="55" t="s">
        <v>358</v>
      </c>
      <c r="P35" s="191">
        <v>0</v>
      </c>
      <c r="Q35" s="62" t="s">
        <v>358</v>
      </c>
      <c r="R35" s="55" t="s">
        <v>358</v>
      </c>
      <c r="S35" s="55" t="s">
        <v>358</v>
      </c>
      <c r="T35" s="55" t="s">
        <v>358</v>
      </c>
      <c r="U35" s="191" t="s">
        <v>358</v>
      </c>
      <c r="V35" s="62">
        <v>0</v>
      </c>
      <c r="W35" s="55">
        <v>0</v>
      </c>
      <c r="X35" s="55">
        <v>0</v>
      </c>
      <c r="Y35" s="55">
        <v>0</v>
      </c>
      <c r="Z35" s="55" t="s">
        <v>358</v>
      </c>
      <c r="AA35" s="55" t="s">
        <v>358</v>
      </c>
      <c r="AB35" s="185">
        <v>0</v>
      </c>
      <c r="AC35" s="62" t="s">
        <v>358</v>
      </c>
      <c r="AD35" s="55" t="s">
        <v>358</v>
      </c>
      <c r="AE35" s="55">
        <v>0</v>
      </c>
      <c r="AF35" s="190" t="s">
        <v>358</v>
      </c>
      <c r="AG35" s="190" t="s">
        <v>358</v>
      </c>
      <c r="AH35" s="191" t="s">
        <v>358</v>
      </c>
      <c r="AI35" s="192">
        <v>0</v>
      </c>
      <c r="AJ35" s="195">
        <v>0</v>
      </c>
      <c r="AK35" s="194">
        <v>0</v>
      </c>
      <c r="AL35" s="192" t="s">
        <v>358</v>
      </c>
      <c r="AM35" s="195" t="s">
        <v>358</v>
      </c>
    </row>
    <row r="36" spans="1:39" ht="30" customHeight="1" x14ac:dyDescent="0.3">
      <c r="A36" s="57" t="str">
        <f t="shared" si="0"/>
        <v>Unitil - FG&amp;E</v>
      </c>
      <c r="B36" s="63" t="s">
        <v>358</v>
      </c>
      <c r="C36" s="63" t="s">
        <v>358</v>
      </c>
      <c r="D36" s="55" t="s">
        <v>389</v>
      </c>
      <c r="E36" s="55" t="s">
        <v>360</v>
      </c>
      <c r="F36" s="55" t="s">
        <v>390</v>
      </c>
      <c r="G36" s="55" t="s">
        <v>360</v>
      </c>
      <c r="H36" s="9" t="s">
        <v>362</v>
      </c>
      <c r="I36" s="62">
        <v>0</v>
      </c>
      <c r="J36" s="55" t="s">
        <v>358</v>
      </c>
      <c r="K36" s="55">
        <v>0</v>
      </c>
      <c r="L36" s="55" t="s">
        <v>358</v>
      </c>
      <c r="M36" s="55" t="s">
        <v>358</v>
      </c>
      <c r="N36" s="55" t="s">
        <v>358</v>
      </c>
      <c r="O36" s="55" t="s">
        <v>358</v>
      </c>
      <c r="P36" s="191">
        <v>0</v>
      </c>
      <c r="Q36" s="62" t="s">
        <v>358</v>
      </c>
      <c r="R36" s="55" t="s">
        <v>358</v>
      </c>
      <c r="S36" s="55" t="s">
        <v>358</v>
      </c>
      <c r="T36" s="55" t="s">
        <v>358</v>
      </c>
      <c r="U36" s="191" t="s">
        <v>358</v>
      </c>
      <c r="V36" s="62">
        <v>0</v>
      </c>
      <c r="W36" s="55">
        <v>0</v>
      </c>
      <c r="X36" s="55">
        <v>0</v>
      </c>
      <c r="Y36" s="55">
        <v>0</v>
      </c>
      <c r="Z36" s="55" t="s">
        <v>358</v>
      </c>
      <c r="AA36" s="55" t="s">
        <v>358</v>
      </c>
      <c r="AB36" s="185">
        <v>0</v>
      </c>
      <c r="AC36" s="62" t="s">
        <v>358</v>
      </c>
      <c r="AD36" s="55" t="s">
        <v>358</v>
      </c>
      <c r="AE36" s="55">
        <v>0</v>
      </c>
      <c r="AF36" s="190" t="s">
        <v>358</v>
      </c>
      <c r="AG36" s="190" t="s">
        <v>358</v>
      </c>
      <c r="AH36" s="191" t="s">
        <v>358</v>
      </c>
      <c r="AI36" s="192">
        <v>0</v>
      </c>
      <c r="AJ36" s="195">
        <v>0</v>
      </c>
      <c r="AK36" s="194">
        <v>0</v>
      </c>
      <c r="AL36" s="192" t="s">
        <v>358</v>
      </c>
      <c r="AM36" s="195" t="s">
        <v>358</v>
      </c>
    </row>
    <row r="37" spans="1:39" ht="30" customHeight="1" x14ac:dyDescent="0.3">
      <c r="A37" s="57" t="str">
        <f t="shared" si="0"/>
        <v>Unitil - FG&amp;E</v>
      </c>
      <c r="B37" s="63" t="s">
        <v>358</v>
      </c>
      <c r="C37" s="63" t="s">
        <v>358</v>
      </c>
      <c r="D37" s="55" t="s">
        <v>389</v>
      </c>
      <c r="E37" s="55" t="s">
        <v>360</v>
      </c>
      <c r="F37" s="55" t="s">
        <v>391</v>
      </c>
      <c r="G37" s="55" t="s">
        <v>360</v>
      </c>
      <c r="H37" s="9" t="s">
        <v>362</v>
      </c>
      <c r="I37" s="62">
        <v>0</v>
      </c>
      <c r="J37" s="55" t="s">
        <v>358</v>
      </c>
      <c r="K37" s="55">
        <v>0</v>
      </c>
      <c r="L37" s="55" t="s">
        <v>358</v>
      </c>
      <c r="M37" s="55" t="s">
        <v>358</v>
      </c>
      <c r="N37" s="55" t="s">
        <v>358</v>
      </c>
      <c r="O37" s="55" t="s">
        <v>358</v>
      </c>
      <c r="P37" s="191">
        <v>0</v>
      </c>
      <c r="Q37" s="62" t="s">
        <v>358</v>
      </c>
      <c r="R37" s="55" t="s">
        <v>358</v>
      </c>
      <c r="S37" s="55" t="s">
        <v>358</v>
      </c>
      <c r="T37" s="55" t="s">
        <v>358</v>
      </c>
      <c r="U37" s="191" t="s">
        <v>358</v>
      </c>
      <c r="V37" s="62">
        <v>0</v>
      </c>
      <c r="W37" s="55">
        <v>0</v>
      </c>
      <c r="X37" s="55">
        <v>0</v>
      </c>
      <c r="Y37" s="55">
        <v>0</v>
      </c>
      <c r="Z37" s="55" t="s">
        <v>358</v>
      </c>
      <c r="AA37" s="55" t="s">
        <v>358</v>
      </c>
      <c r="AB37" s="185">
        <v>0</v>
      </c>
      <c r="AC37" s="62" t="s">
        <v>358</v>
      </c>
      <c r="AD37" s="55" t="s">
        <v>358</v>
      </c>
      <c r="AE37" s="55">
        <v>0</v>
      </c>
      <c r="AF37" s="190" t="s">
        <v>358</v>
      </c>
      <c r="AG37" s="190" t="s">
        <v>358</v>
      </c>
      <c r="AH37" s="191" t="s">
        <v>358</v>
      </c>
      <c r="AI37" s="192">
        <v>0</v>
      </c>
      <c r="AJ37" s="195">
        <v>0</v>
      </c>
      <c r="AK37" s="194">
        <v>0</v>
      </c>
      <c r="AL37" s="192" t="s">
        <v>358</v>
      </c>
      <c r="AM37" s="195" t="s">
        <v>358</v>
      </c>
    </row>
    <row r="38" spans="1:39" ht="30" customHeight="1" x14ac:dyDescent="0.3">
      <c r="A38" s="57" t="str">
        <f t="shared" si="0"/>
        <v>Unitil - FG&amp;E</v>
      </c>
      <c r="B38" s="63" t="s">
        <v>358</v>
      </c>
      <c r="C38" s="63" t="s">
        <v>358</v>
      </c>
      <c r="D38" s="55" t="s">
        <v>389</v>
      </c>
      <c r="E38" s="55" t="s">
        <v>360</v>
      </c>
      <c r="F38" s="55" t="s">
        <v>392</v>
      </c>
      <c r="G38" s="55" t="s">
        <v>360</v>
      </c>
      <c r="H38" s="9" t="s">
        <v>362</v>
      </c>
      <c r="I38" s="62">
        <v>0</v>
      </c>
      <c r="J38" s="55" t="s">
        <v>358</v>
      </c>
      <c r="K38" s="55">
        <v>0</v>
      </c>
      <c r="L38" s="55" t="s">
        <v>358</v>
      </c>
      <c r="M38" s="55" t="s">
        <v>358</v>
      </c>
      <c r="N38" s="55" t="s">
        <v>358</v>
      </c>
      <c r="O38" s="55" t="s">
        <v>358</v>
      </c>
      <c r="P38" s="191">
        <v>0</v>
      </c>
      <c r="Q38" s="62" t="s">
        <v>358</v>
      </c>
      <c r="R38" s="55" t="s">
        <v>358</v>
      </c>
      <c r="S38" s="55" t="s">
        <v>358</v>
      </c>
      <c r="T38" s="55" t="s">
        <v>358</v>
      </c>
      <c r="U38" s="191" t="s">
        <v>358</v>
      </c>
      <c r="V38" s="62">
        <v>0</v>
      </c>
      <c r="W38" s="55">
        <v>0</v>
      </c>
      <c r="X38" s="55">
        <v>0</v>
      </c>
      <c r="Y38" s="55">
        <v>0</v>
      </c>
      <c r="Z38" s="55" t="s">
        <v>358</v>
      </c>
      <c r="AA38" s="55" t="s">
        <v>358</v>
      </c>
      <c r="AB38" s="185">
        <v>0</v>
      </c>
      <c r="AC38" s="62" t="s">
        <v>358</v>
      </c>
      <c r="AD38" s="55" t="s">
        <v>358</v>
      </c>
      <c r="AE38" s="55">
        <v>0</v>
      </c>
      <c r="AF38" s="190" t="s">
        <v>358</v>
      </c>
      <c r="AG38" s="190" t="s">
        <v>358</v>
      </c>
      <c r="AH38" s="191" t="s">
        <v>358</v>
      </c>
      <c r="AI38" s="192">
        <v>0</v>
      </c>
      <c r="AJ38" s="195">
        <v>0</v>
      </c>
      <c r="AK38" s="194">
        <v>0</v>
      </c>
      <c r="AL38" s="192" t="s">
        <v>358</v>
      </c>
      <c r="AM38" s="195" t="s">
        <v>358</v>
      </c>
    </row>
    <row r="39" spans="1:39" ht="30" customHeight="1" x14ac:dyDescent="0.3">
      <c r="A39" s="57" t="str">
        <f t="shared" si="0"/>
        <v>Unitil - FG&amp;E</v>
      </c>
      <c r="B39" s="63" t="s">
        <v>358</v>
      </c>
      <c r="C39" s="63" t="s">
        <v>358</v>
      </c>
      <c r="D39" s="55" t="s">
        <v>389</v>
      </c>
      <c r="E39" s="55" t="s">
        <v>360</v>
      </c>
      <c r="F39" s="448"/>
      <c r="G39" s="448"/>
      <c r="H39" s="449"/>
      <c r="I39" s="62">
        <v>0</v>
      </c>
      <c r="J39" s="55" t="s">
        <v>358</v>
      </c>
      <c r="K39" s="55">
        <v>0</v>
      </c>
      <c r="L39" s="55" t="s">
        <v>358</v>
      </c>
      <c r="M39" s="55" t="s">
        <v>358</v>
      </c>
      <c r="N39" s="55" t="s">
        <v>358</v>
      </c>
      <c r="O39" s="55" t="s">
        <v>358</v>
      </c>
      <c r="P39" s="191">
        <v>0</v>
      </c>
      <c r="Q39" s="62" t="s">
        <v>358</v>
      </c>
      <c r="R39" s="55" t="s">
        <v>358</v>
      </c>
      <c r="S39" s="55" t="s">
        <v>358</v>
      </c>
      <c r="T39" s="55" t="s">
        <v>358</v>
      </c>
      <c r="U39" s="191" t="s">
        <v>358</v>
      </c>
      <c r="V39" s="62">
        <v>0</v>
      </c>
      <c r="W39" s="55">
        <v>0</v>
      </c>
      <c r="X39" s="55">
        <v>0</v>
      </c>
      <c r="Y39" s="55">
        <v>0</v>
      </c>
      <c r="Z39" s="55" t="s">
        <v>358</v>
      </c>
      <c r="AA39" s="55" t="s">
        <v>358</v>
      </c>
      <c r="AB39" s="185">
        <v>0</v>
      </c>
      <c r="AC39" s="62" t="s">
        <v>358</v>
      </c>
      <c r="AD39" s="55" t="s">
        <v>358</v>
      </c>
      <c r="AE39" s="55">
        <v>0</v>
      </c>
      <c r="AF39" s="190" t="s">
        <v>358</v>
      </c>
      <c r="AG39" s="190" t="s">
        <v>358</v>
      </c>
      <c r="AH39" s="191" t="s">
        <v>358</v>
      </c>
      <c r="AI39" s="192">
        <v>0</v>
      </c>
      <c r="AJ39" s="195">
        <v>0</v>
      </c>
      <c r="AK39" s="194">
        <v>0</v>
      </c>
      <c r="AL39" s="192" t="s">
        <v>358</v>
      </c>
      <c r="AM39" s="195" t="s">
        <v>358</v>
      </c>
    </row>
    <row r="40" spans="1:39" ht="30" customHeight="1" x14ac:dyDescent="0.3">
      <c r="A40" s="57" t="str">
        <f t="shared" si="0"/>
        <v>Unitil - FG&amp;E</v>
      </c>
      <c r="B40" s="63" t="s">
        <v>358</v>
      </c>
      <c r="C40" s="63" t="s">
        <v>358</v>
      </c>
      <c r="D40" s="55" t="s">
        <v>393</v>
      </c>
      <c r="E40" s="55" t="s">
        <v>393</v>
      </c>
      <c r="F40" s="55" t="s">
        <v>394</v>
      </c>
      <c r="G40" s="55" t="s">
        <v>393</v>
      </c>
      <c r="H40" s="9" t="s">
        <v>362</v>
      </c>
      <c r="I40" s="62">
        <v>0</v>
      </c>
      <c r="J40" s="55" t="s">
        <v>358</v>
      </c>
      <c r="K40" s="55">
        <v>0</v>
      </c>
      <c r="L40" s="55" t="s">
        <v>358</v>
      </c>
      <c r="M40" s="55" t="s">
        <v>358</v>
      </c>
      <c r="N40" s="55" t="s">
        <v>358</v>
      </c>
      <c r="O40" s="55" t="s">
        <v>358</v>
      </c>
      <c r="P40" s="191">
        <v>0</v>
      </c>
      <c r="Q40" s="62" t="s">
        <v>358</v>
      </c>
      <c r="R40" s="55" t="s">
        <v>358</v>
      </c>
      <c r="S40" s="55" t="s">
        <v>358</v>
      </c>
      <c r="T40" s="55" t="s">
        <v>358</v>
      </c>
      <c r="U40" s="191" t="s">
        <v>358</v>
      </c>
      <c r="V40" s="62">
        <v>0</v>
      </c>
      <c r="W40" s="55">
        <v>0</v>
      </c>
      <c r="X40" s="55">
        <v>0</v>
      </c>
      <c r="Y40" s="55">
        <v>0</v>
      </c>
      <c r="Z40" s="55" t="s">
        <v>358</v>
      </c>
      <c r="AA40" s="55" t="s">
        <v>358</v>
      </c>
      <c r="AB40" s="185">
        <v>0</v>
      </c>
      <c r="AC40" s="62" t="s">
        <v>358</v>
      </c>
      <c r="AD40" s="55" t="s">
        <v>358</v>
      </c>
      <c r="AE40" s="55">
        <v>0</v>
      </c>
      <c r="AF40" s="190" t="s">
        <v>358</v>
      </c>
      <c r="AG40" s="190" t="s">
        <v>358</v>
      </c>
      <c r="AH40" s="191" t="s">
        <v>358</v>
      </c>
      <c r="AI40" s="192">
        <v>22</v>
      </c>
      <c r="AJ40" s="195">
        <v>0</v>
      </c>
      <c r="AK40" s="194">
        <v>0</v>
      </c>
      <c r="AL40" s="192" t="s">
        <v>358</v>
      </c>
      <c r="AM40" s="195" t="s">
        <v>358</v>
      </c>
    </row>
    <row r="41" spans="1:39" ht="30" customHeight="1" x14ac:dyDescent="0.3">
      <c r="A41" s="57" t="str">
        <f t="shared" si="0"/>
        <v>Unitil - FG&amp;E</v>
      </c>
      <c r="B41" s="63" t="s">
        <v>358</v>
      </c>
      <c r="C41" s="63" t="s">
        <v>358</v>
      </c>
      <c r="D41" s="55" t="s">
        <v>393</v>
      </c>
      <c r="E41" s="55" t="s">
        <v>393</v>
      </c>
      <c r="F41" s="55" t="s">
        <v>395</v>
      </c>
      <c r="G41" s="55" t="s">
        <v>396</v>
      </c>
      <c r="H41" s="9" t="s">
        <v>362</v>
      </c>
      <c r="I41" s="62">
        <v>0</v>
      </c>
      <c r="J41" s="55" t="s">
        <v>358</v>
      </c>
      <c r="K41" s="55">
        <v>0</v>
      </c>
      <c r="L41" s="55" t="s">
        <v>358</v>
      </c>
      <c r="M41" s="55" t="s">
        <v>358</v>
      </c>
      <c r="N41" s="55" t="s">
        <v>358</v>
      </c>
      <c r="O41" s="55" t="s">
        <v>358</v>
      </c>
      <c r="P41" s="191">
        <v>0</v>
      </c>
      <c r="Q41" s="62" t="s">
        <v>358</v>
      </c>
      <c r="R41" s="55" t="s">
        <v>358</v>
      </c>
      <c r="S41" s="55" t="s">
        <v>358</v>
      </c>
      <c r="T41" s="55" t="s">
        <v>358</v>
      </c>
      <c r="U41" s="191" t="s">
        <v>358</v>
      </c>
      <c r="V41" s="62">
        <v>0</v>
      </c>
      <c r="W41" s="55">
        <v>0</v>
      </c>
      <c r="X41" s="55">
        <v>0</v>
      </c>
      <c r="Y41" s="55">
        <v>0</v>
      </c>
      <c r="Z41" s="55" t="s">
        <v>358</v>
      </c>
      <c r="AA41" s="55" t="s">
        <v>358</v>
      </c>
      <c r="AB41" s="185">
        <v>0</v>
      </c>
      <c r="AC41" s="62" t="s">
        <v>358</v>
      </c>
      <c r="AD41" s="55" t="s">
        <v>358</v>
      </c>
      <c r="AE41" s="55">
        <v>0</v>
      </c>
      <c r="AF41" s="190" t="s">
        <v>358</v>
      </c>
      <c r="AG41" s="190" t="s">
        <v>358</v>
      </c>
      <c r="AH41" s="191" t="s">
        <v>358</v>
      </c>
      <c r="AI41" s="192">
        <v>26</v>
      </c>
      <c r="AJ41" s="195">
        <v>0</v>
      </c>
      <c r="AK41" s="194">
        <v>0</v>
      </c>
      <c r="AL41" s="192" t="s">
        <v>358</v>
      </c>
      <c r="AM41" s="195" t="s">
        <v>358</v>
      </c>
    </row>
    <row r="42" spans="1:39" ht="30" customHeight="1" x14ac:dyDescent="0.3">
      <c r="A42" s="57" t="str">
        <f t="shared" si="0"/>
        <v>Unitil - FG&amp;E</v>
      </c>
      <c r="B42" s="63" t="s">
        <v>358</v>
      </c>
      <c r="C42" s="63" t="s">
        <v>358</v>
      </c>
      <c r="D42" s="55" t="s">
        <v>393</v>
      </c>
      <c r="E42" s="55" t="s">
        <v>393</v>
      </c>
      <c r="F42" s="448"/>
      <c r="G42" s="448"/>
      <c r="H42" s="449"/>
      <c r="I42" s="62">
        <v>0</v>
      </c>
      <c r="J42" s="55" t="s">
        <v>358</v>
      </c>
      <c r="K42" s="55">
        <v>0</v>
      </c>
      <c r="L42" s="55" t="s">
        <v>358</v>
      </c>
      <c r="M42" s="55" t="s">
        <v>358</v>
      </c>
      <c r="N42" s="55" t="s">
        <v>358</v>
      </c>
      <c r="O42" s="55" t="s">
        <v>358</v>
      </c>
      <c r="P42" s="191">
        <v>0</v>
      </c>
      <c r="Q42" s="62" t="s">
        <v>358</v>
      </c>
      <c r="R42" s="55" t="s">
        <v>358</v>
      </c>
      <c r="S42" s="55" t="s">
        <v>358</v>
      </c>
      <c r="T42" s="55" t="s">
        <v>358</v>
      </c>
      <c r="U42" s="191" t="s">
        <v>358</v>
      </c>
      <c r="V42" s="62">
        <v>0</v>
      </c>
      <c r="W42" s="55">
        <v>0</v>
      </c>
      <c r="X42" s="55">
        <v>0</v>
      </c>
      <c r="Y42" s="55">
        <v>0</v>
      </c>
      <c r="Z42" s="55" t="s">
        <v>358</v>
      </c>
      <c r="AA42" s="55" t="s">
        <v>358</v>
      </c>
      <c r="AB42" s="185">
        <v>0</v>
      </c>
      <c r="AC42" s="62" t="s">
        <v>358</v>
      </c>
      <c r="AD42" s="55" t="s">
        <v>358</v>
      </c>
      <c r="AE42" s="55">
        <v>0</v>
      </c>
      <c r="AF42" s="190" t="s">
        <v>358</v>
      </c>
      <c r="AG42" s="190" t="s">
        <v>358</v>
      </c>
      <c r="AH42" s="191" t="s">
        <v>358</v>
      </c>
      <c r="AI42" s="192">
        <v>0</v>
      </c>
      <c r="AJ42" s="195">
        <v>0</v>
      </c>
      <c r="AK42" s="194">
        <v>0</v>
      </c>
      <c r="AL42" s="192" t="s">
        <v>358</v>
      </c>
      <c r="AM42" s="195" t="s">
        <v>358</v>
      </c>
    </row>
    <row r="43" spans="1:39" ht="30" customHeight="1" x14ac:dyDescent="0.3">
      <c r="A43" s="57" t="str">
        <f t="shared" si="0"/>
        <v>Unitil - FG&amp;E</v>
      </c>
      <c r="B43" s="63" t="s">
        <v>358</v>
      </c>
      <c r="C43" s="63" t="s">
        <v>358</v>
      </c>
      <c r="D43" s="55" t="s">
        <v>397</v>
      </c>
      <c r="E43" s="55" t="s">
        <v>393</v>
      </c>
      <c r="F43" s="55" t="s">
        <v>398</v>
      </c>
      <c r="G43" s="55" t="s">
        <v>399</v>
      </c>
      <c r="H43" s="9" t="s">
        <v>362</v>
      </c>
      <c r="I43" s="62">
        <v>0</v>
      </c>
      <c r="J43" s="55" t="s">
        <v>358</v>
      </c>
      <c r="K43" s="55">
        <v>0</v>
      </c>
      <c r="L43" s="55" t="s">
        <v>358</v>
      </c>
      <c r="M43" s="55" t="s">
        <v>358</v>
      </c>
      <c r="N43" s="55" t="s">
        <v>358</v>
      </c>
      <c r="O43" s="55" t="s">
        <v>358</v>
      </c>
      <c r="P43" s="191">
        <v>0</v>
      </c>
      <c r="Q43" s="62" t="s">
        <v>358</v>
      </c>
      <c r="R43" s="55" t="s">
        <v>358</v>
      </c>
      <c r="S43" s="55" t="s">
        <v>358</v>
      </c>
      <c r="T43" s="55" t="s">
        <v>358</v>
      </c>
      <c r="U43" s="191" t="s">
        <v>358</v>
      </c>
      <c r="V43" s="62">
        <v>0</v>
      </c>
      <c r="W43" s="55">
        <v>0</v>
      </c>
      <c r="X43" s="55">
        <v>0</v>
      </c>
      <c r="Y43" s="55">
        <v>0</v>
      </c>
      <c r="Z43" s="55" t="s">
        <v>358</v>
      </c>
      <c r="AA43" s="55" t="s">
        <v>358</v>
      </c>
      <c r="AB43" s="185">
        <v>0</v>
      </c>
      <c r="AC43" s="62" t="s">
        <v>358</v>
      </c>
      <c r="AD43" s="55" t="s">
        <v>358</v>
      </c>
      <c r="AE43" s="55">
        <v>0</v>
      </c>
      <c r="AF43" s="190" t="s">
        <v>358</v>
      </c>
      <c r="AG43" s="190" t="s">
        <v>358</v>
      </c>
      <c r="AH43" s="191" t="s">
        <v>358</v>
      </c>
      <c r="AI43" s="192">
        <v>0</v>
      </c>
      <c r="AJ43" s="195">
        <v>0</v>
      </c>
      <c r="AK43" s="194">
        <v>0</v>
      </c>
      <c r="AL43" s="192" t="s">
        <v>358</v>
      </c>
      <c r="AM43" s="195" t="s">
        <v>358</v>
      </c>
    </row>
    <row r="44" spans="1:39" ht="30" customHeight="1" x14ac:dyDescent="0.3">
      <c r="A44" s="57" t="str">
        <f t="shared" si="0"/>
        <v>Unitil - FG&amp;E</v>
      </c>
      <c r="B44" s="63" t="s">
        <v>358</v>
      </c>
      <c r="C44" s="63" t="s">
        <v>358</v>
      </c>
      <c r="D44" s="55" t="s">
        <v>397</v>
      </c>
      <c r="E44" s="55" t="s">
        <v>393</v>
      </c>
      <c r="F44" s="55" t="s">
        <v>400</v>
      </c>
      <c r="G44" s="55" t="s">
        <v>399</v>
      </c>
      <c r="H44" s="9" t="s">
        <v>362</v>
      </c>
      <c r="I44" s="62">
        <v>0</v>
      </c>
      <c r="J44" s="55" t="s">
        <v>358</v>
      </c>
      <c r="K44" s="55">
        <v>0</v>
      </c>
      <c r="L44" s="55" t="s">
        <v>358</v>
      </c>
      <c r="M44" s="55" t="s">
        <v>358</v>
      </c>
      <c r="N44" s="55" t="s">
        <v>358</v>
      </c>
      <c r="O44" s="55" t="s">
        <v>358</v>
      </c>
      <c r="P44" s="191">
        <v>0</v>
      </c>
      <c r="Q44" s="62" t="s">
        <v>358</v>
      </c>
      <c r="R44" s="55" t="s">
        <v>358</v>
      </c>
      <c r="S44" s="55" t="s">
        <v>358</v>
      </c>
      <c r="T44" s="55" t="s">
        <v>358</v>
      </c>
      <c r="U44" s="191" t="s">
        <v>358</v>
      </c>
      <c r="V44" s="62">
        <v>0</v>
      </c>
      <c r="W44" s="55">
        <v>0</v>
      </c>
      <c r="X44" s="55">
        <v>0</v>
      </c>
      <c r="Y44" s="55">
        <v>0</v>
      </c>
      <c r="Z44" s="55" t="s">
        <v>358</v>
      </c>
      <c r="AA44" s="55" t="s">
        <v>358</v>
      </c>
      <c r="AB44" s="185">
        <v>0</v>
      </c>
      <c r="AC44" s="62" t="s">
        <v>358</v>
      </c>
      <c r="AD44" s="55" t="s">
        <v>358</v>
      </c>
      <c r="AE44" s="55">
        <v>0</v>
      </c>
      <c r="AF44" s="190" t="s">
        <v>358</v>
      </c>
      <c r="AG44" s="190" t="s">
        <v>358</v>
      </c>
      <c r="AH44" s="191" t="s">
        <v>358</v>
      </c>
      <c r="AI44" s="192">
        <v>0</v>
      </c>
      <c r="AJ44" s="195">
        <v>0</v>
      </c>
      <c r="AK44" s="194">
        <v>0</v>
      </c>
      <c r="AL44" s="192" t="s">
        <v>358</v>
      </c>
      <c r="AM44" s="195" t="s">
        <v>358</v>
      </c>
    </row>
    <row r="45" spans="1:39" ht="30" customHeight="1" x14ac:dyDescent="0.3">
      <c r="A45" s="57" t="str">
        <f t="shared" si="0"/>
        <v>Unitil - FG&amp;E</v>
      </c>
      <c r="B45" s="63" t="s">
        <v>358</v>
      </c>
      <c r="C45" s="63" t="s">
        <v>358</v>
      </c>
      <c r="D45" s="55" t="s">
        <v>397</v>
      </c>
      <c r="E45" s="55" t="s">
        <v>393</v>
      </c>
      <c r="F45" s="55" t="s">
        <v>401</v>
      </c>
      <c r="G45" s="55" t="s">
        <v>393</v>
      </c>
      <c r="H45" s="9" t="s">
        <v>362</v>
      </c>
      <c r="I45" s="62">
        <v>0</v>
      </c>
      <c r="J45" s="55" t="s">
        <v>358</v>
      </c>
      <c r="K45" s="55">
        <v>0</v>
      </c>
      <c r="L45" s="55" t="s">
        <v>358</v>
      </c>
      <c r="M45" s="55" t="s">
        <v>358</v>
      </c>
      <c r="N45" s="55" t="s">
        <v>358</v>
      </c>
      <c r="O45" s="55" t="s">
        <v>358</v>
      </c>
      <c r="P45" s="191">
        <v>0</v>
      </c>
      <c r="Q45" s="62" t="s">
        <v>358</v>
      </c>
      <c r="R45" s="55" t="s">
        <v>358</v>
      </c>
      <c r="S45" s="55" t="s">
        <v>358</v>
      </c>
      <c r="T45" s="55" t="s">
        <v>358</v>
      </c>
      <c r="U45" s="191" t="s">
        <v>358</v>
      </c>
      <c r="V45" s="62">
        <v>0</v>
      </c>
      <c r="W45" s="55">
        <v>0</v>
      </c>
      <c r="X45" s="55">
        <v>0</v>
      </c>
      <c r="Y45" s="55">
        <v>0</v>
      </c>
      <c r="Z45" s="55" t="s">
        <v>358</v>
      </c>
      <c r="AA45" s="55" t="s">
        <v>358</v>
      </c>
      <c r="AB45" s="185">
        <v>0</v>
      </c>
      <c r="AC45" s="62" t="s">
        <v>358</v>
      </c>
      <c r="AD45" s="55" t="s">
        <v>358</v>
      </c>
      <c r="AE45" s="55">
        <v>0</v>
      </c>
      <c r="AF45" s="190" t="s">
        <v>358</v>
      </c>
      <c r="AG45" s="190" t="s">
        <v>358</v>
      </c>
      <c r="AH45" s="191" t="s">
        <v>358</v>
      </c>
      <c r="AI45" s="192">
        <v>0</v>
      </c>
      <c r="AJ45" s="195">
        <v>0</v>
      </c>
      <c r="AK45" s="194">
        <v>0</v>
      </c>
      <c r="AL45" s="192" t="s">
        <v>358</v>
      </c>
      <c r="AM45" s="195" t="s">
        <v>358</v>
      </c>
    </row>
    <row r="46" spans="1:39" ht="30" customHeight="1" x14ac:dyDescent="0.3">
      <c r="A46" s="57" t="str">
        <f t="shared" si="0"/>
        <v>Unitil - FG&amp;E</v>
      </c>
      <c r="B46" s="63" t="s">
        <v>358</v>
      </c>
      <c r="C46" s="63" t="s">
        <v>358</v>
      </c>
      <c r="D46" s="55" t="s">
        <v>397</v>
      </c>
      <c r="E46" s="55" t="s">
        <v>393</v>
      </c>
      <c r="F46" s="448"/>
      <c r="G46" s="448"/>
      <c r="H46" s="449"/>
      <c r="I46" s="62">
        <v>0</v>
      </c>
      <c r="J46" s="55" t="s">
        <v>358</v>
      </c>
      <c r="K46" s="55">
        <v>0</v>
      </c>
      <c r="L46" s="55" t="s">
        <v>358</v>
      </c>
      <c r="M46" s="55" t="s">
        <v>358</v>
      </c>
      <c r="N46" s="55" t="s">
        <v>358</v>
      </c>
      <c r="O46" s="55" t="s">
        <v>358</v>
      </c>
      <c r="P46" s="191">
        <v>0</v>
      </c>
      <c r="Q46" s="62" t="s">
        <v>358</v>
      </c>
      <c r="R46" s="55" t="s">
        <v>358</v>
      </c>
      <c r="S46" s="55" t="s">
        <v>358</v>
      </c>
      <c r="T46" s="55" t="s">
        <v>358</v>
      </c>
      <c r="U46" s="191" t="s">
        <v>358</v>
      </c>
      <c r="V46" s="62">
        <v>0</v>
      </c>
      <c r="W46" s="55">
        <v>0</v>
      </c>
      <c r="X46" s="55">
        <v>0</v>
      </c>
      <c r="Y46" s="55">
        <v>0</v>
      </c>
      <c r="Z46" s="55" t="s">
        <v>358</v>
      </c>
      <c r="AA46" s="55" t="s">
        <v>358</v>
      </c>
      <c r="AB46" s="185">
        <v>0</v>
      </c>
      <c r="AC46" s="62" t="s">
        <v>358</v>
      </c>
      <c r="AD46" s="55" t="s">
        <v>358</v>
      </c>
      <c r="AE46" s="55">
        <v>0</v>
      </c>
      <c r="AF46" s="190" t="s">
        <v>358</v>
      </c>
      <c r="AG46" s="190" t="s">
        <v>358</v>
      </c>
      <c r="AH46" s="191" t="s">
        <v>358</v>
      </c>
      <c r="AI46" s="192">
        <v>0</v>
      </c>
      <c r="AJ46" s="195">
        <v>0</v>
      </c>
      <c r="AK46" s="194">
        <v>0</v>
      </c>
      <c r="AL46" s="192" t="s">
        <v>358</v>
      </c>
      <c r="AM46" s="195" t="s">
        <v>358</v>
      </c>
    </row>
    <row r="47" spans="1:39" ht="30" customHeight="1" x14ac:dyDescent="0.3">
      <c r="A47" s="57" t="str">
        <f t="shared" si="0"/>
        <v>Unitil - FG&amp;E</v>
      </c>
      <c r="B47" s="63" t="s">
        <v>358</v>
      </c>
      <c r="C47" s="63" t="s">
        <v>358</v>
      </c>
      <c r="D47" s="55" t="s">
        <v>402</v>
      </c>
      <c r="E47" s="55" t="s">
        <v>360</v>
      </c>
      <c r="F47" s="55" t="s">
        <v>403</v>
      </c>
      <c r="G47" s="55" t="s">
        <v>404</v>
      </c>
      <c r="H47" s="9" t="s">
        <v>362</v>
      </c>
      <c r="I47" s="62">
        <v>0</v>
      </c>
      <c r="J47" s="55" t="s">
        <v>358</v>
      </c>
      <c r="K47" s="55">
        <v>0</v>
      </c>
      <c r="L47" s="55" t="s">
        <v>358</v>
      </c>
      <c r="M47" s="55" t="s">
        <v>358</v>
      </c>
      <c r="N47" s="55" t="s">
        <v>358</v>
      </c>
      <c r="O47" s="55" t="s">
        <v>358</v>
      </c>
      <c r="P47" s="191">
        <v>0</v>
      </c>
      <c r="Q47" s="62" t="s">
        <v>358</v>
      </c>
      <c r="R47" s="55" t="s">
        <v>358</v>
      </c>
      <c r="S47" s="55" t="s">
        <v>358</v>
      </c>
      <c r="T47" s="55" t="s">
        <v>358</v>
      </c>
      <c r="U47" s="191" t="s">
        <v>358</v>
      </c>
      <c r="V47" s="62">
        <v>0</v>
      </c>
      <c r="W47" s="55">
        <v>0</v>
      </c>
      <c r="X47" s="55">
        <v>0</v>
      </c>
      <c r="Y47" s="55">
        <v>0</v>
      </c>
      <c r="Z47" s="55" t="s">
        <v>358</v>
      </c>
      <c r="AA47" s="55" t="s">
        <v>358</v>
      </c>
      <c r="AB47" s="185">
        <v>0</v>
      </c>
      <c r="AC47" s="62" t="s">
        <v>358</v>
      </c>
      <c r="AD47" s="55" t="s">
        <v>358</v>
      </c>
      <c r="AE47" s="55">
        <v>0</v>
      </c>
      <c r="AF47" s="190" t="s">
        <v>358</v>
      </c>
      <c r="AG47" s="190" t="s">
        <v>358</v>
      </c>
      <c r="AH47" s="191" t="s">
        <v>358</v>
      </c>
      <c r="AI47" s="192">
        <v>0</v>
      </c>
      <c r="AJ47" s="195">
        <v>0</v>
      </c>
      <c r="AK47" s="194">
        <v>0</v>
      </c>
      <c r="AL47" s="192" t="s">
        <v>358</v>
      </c>
      <c r="AM47" s="195" t="s">
        <v>358</v>
      </c>
    </row>
    <row r="48" spans="1:39" ht="30" customHeight="1" x14ac:dyDescent="0.3">
      <c r="A48" s="57" t="str">
        <f t="shared" si="0"/>
        <v>Unitil - FG&amp;E</v>
      </c>
      <c r="B48" s="63" t="s">
        <v>358</v>
      </c>
      <c r="C48" s="63" t="s">
        <v>358</v>
      </c>
      <c r="D48" s="55" t="s">
        <v>402</v>
      </c>
      <c r="E48" s="55" t="s">
        <v>360</v>
      </c>
      <c r="F48" s="448"/>
      <c r="G48" s="448"/>
      <c r="H48" s="449"/>
      <c r="I48" s="62">
        <v>0</v>
      </c>
      <c r="J48" s="55" t="s">
        <v>358</v>
      </c>
      <c r="K48" s="55">
        <v>0</v>
      </c>
      <c r="L48" s="55" t="s">
        <v>358</v>
      </c>
      <c r="M48" s="55" t="s">
        <v>358</v>
      </c>
      <c r="N48" s="55" t="s">
        <v>358</v>
      </c>
      <c r="O48" s="55" t="s">
        <v>358</v>
      </c>
      <c r="P48" s="191">
        <v>0</v>
      </c>
      <c r="Q48" s="62" t="s">
        <v>358</v>
      </c>
      <c r="R48" s="55" t="s">
        <v>358</v>
      </c>
      <c r="S48" s="55" t="s">
        <v>358</v>
      </c>
      <c r="T48" s="55" t="s">
        <v>358</v>
      </c>
      <c r="U48" s="191" t="s">
        <v>358</v>
      </c>
      <c r="V48" s="62">
        <v>0</v>
      </c>
      <c r="W48" s="55">
        <v>0</v>
      </c>
      <c r="X48" s="55">
        <v>0</v>
      </c>
      <c r="Y48" s="55">
        <v>0</v>
      </c>
      <c r="Z48" s="55" t="s">
        <v>358</v>
      </c>
      <c r="AA48" s="55" t="s">
        <v>358</v>
      </c>
      <c r="AB48" s="185">
        <v>0</v>
      </c>
      <c r="AC48" s="62" t="s">
        <v>358</v>
      </c>
      <c r="AD48" s="55" t="s">
        <v>358</v>
      </c>
      <c r="AE48" s="55">
        <v>0</v>
      </c>
      <c r="AF48" s="190" t="s">
        <v>358</v>
      </c>
      <c r="AG48" s="190" t="s">
        <v>358</v>
      </c>
      <c r="AH48" s="191" t="s">
        <v>358</v>
      </c>
      <c r="AI48" s="192">
        <v>0</v>
      </c>
      <c r="AJ48" s="195">
        <v>0</v>
      </c>
      <c r="AK48" s="194">
        <v>0</v>
      </c>
      <c r="AL48" s="192" t="s">
        <v>358</v>
      </c>
      <c r="AM48" s="195" t="s">
        <v>358</v>
      </c>
    </row>
    <row r="49" spans="1:39" ht="30" customHeight="1" x14ac:dyDescent="0.3">
      <c r="A49" s="57" t="str">
        <f t="shared" si="0"/>
        <v>Unitil - FG&amp;E</v>
      </c>
      <c r="B49" s="63" t="s">
        <v>358</v>
      </c>
      <c r="C49" s="63" t="s">
        <v>358</v>
      </c>
      <c r="D49" s="55" t="s">
        <v>405</v>
      </c>
      <c r="E49" s="55" t="s">
        <v>370</v>
      </c>
      <c r="F49" s="55" t="s">
        <v>406</v>
      </c>
      <c r="G49" s="55" t="s">
        <v>374</v>
      </c>
      <c r="H49" s="9" t="s">
        <v>362</v>
      </c>
      <c r="I49" s="62">
        <v>0</v>
      </c>
      <c r="J49" s="55" t="s">
        <v>358</v>
      </c>
      <c r="K49" s="55">
        <v>0</v>
      </c>
      <c r="L49" s="55" t="s">
        <v>358</v>
      </c>
      <c r="M49" s="55" t="s">
        <v>358</v>
      </c>
      <c r="N49" s="55" t="s">
        <v>358</v>
      </c>
      <c r="O49" s="55" t="s">
        <v>358</v>
      </c>
      <c r="P49" s="191">
        <v>0</v>
      </c>
      <c r="Q49" s="62" t="s">
        <v>358</v>
      </c>
      <c r="R49" s="55" t="s">
        <v>358</v>
      </c>
      <c r="S49" s="55" t="s">
        <v>358</v>
      </c>
      <c r="T49" s="55" t="s">
        <v>358</v>
      </c>
      <c r="U49" s="191" t="s">
        <v>358</v>
      </c>
      <c r="V49" s="62">
        <v>0</v>
      </c>
      <c r="W49" s="55">
        <v>0</v>
      </c>
      <c r="X49" s="55">
        <v>0</v>
      </c>
      <c r="Y49" s="55">
        <v>0</v>
      </c>
      <c r="Z49" s="55" t="s">
        <v>358</v>
      </c>
      <c r="AA49" s="55" t="s">
        <v>358</v>
      </c>
      <c r="AB49" s="185">
        <v>0</v>
      </c>
      <c r="AC49" s="62" t="s">
        <v>358</v>
      </c>
      <c r="AD49" s="55" t="s">
        <v>358</v>
      </c>
      <c r="AE49" s="55">
        <v>0</v>
      </c>
      <c r="AF49" s="190" t="s">
        <v>358</v>
      </c>
      <c r="AG49" s="190" t="s">
        <v>358</v>
      </c>
      <c r="AH49" s="191" t="s">
        <v>358</v>
      </c>
      <c r="AI49" s="192">
        <v>0</v>
      </c>
      <c r="AJ49" s="195">
        <v>0</v>
      </c>
      <c r="AK49" s="194">
        <v>0</v>
      </c>
      <c r="AL49" s="192" t="s">
        <v>358</v>
      </c>
      <c r="AM49" s="195" t="s">
        <v>358</v>
      </c>
    </row>
    <row r="50" spans="1:39" ht="30" customHeight="1" x14ac:dyDescent="0.3">
      <c r="A50" s="57" t="str">
        <f t="shared" si="0"/>
        <v>Unitil - FG&amp;E</v>
      </c>
      <c r="B50" s="63" t="s">
        <v>358</v>
      </c>
      <c r="C50" s="63" t="s">
        <v>358</v>
      </c>
      <c r="D50" s="55" t="s">
        <v>405</v>
      </c>
      <c r="E50" s="55" t="s">
        <v>370</v>
      </c>
      <c r="F50" s="55" t="s">
        <v>407</v>
      </c>
      <c r="G50" s="55" t="s">
        <v>408</v>
      </c>
      <c r="H50" s="9" t="s">
        <v>362</v>
      </c>
      <c r="I50" s="62">
        <v>0</v>
      </c>
      <c r="J50" s="55" t="s">
        <v>358</v>
      </c>
      <c r="K50" s="55">
        <v>0</v>
      </c>
      <c r="L50" s="55" t="s">
        <v>358</v>
      </c>
      <c r="M50" s="55" t="s">
        <v>358</v>
      </c>
      <c r="N50" s="55" t="s">
        <v>358</v>
      </c>
      <c r="O50" s="55" t="s">
        <v>358</v>
      </c>
      <c r="P50" s="191">
        <v>0</v>
      </c>
      <c r="Q50" s="62" t="s">
        <v>358</v>
      </c>
      <c r="R50" s="55" t="s">
        <v>358</v>
      </c>
      <c r="S50" s="55" t="s">
        <v>358</v>
      </c>
      <c r="T50" s="55" t="s">
        <v>358</v>
      </c>
      <c r="U50" s="191" t="s">
        <v>358</v>
      </c>
      <c r="V50" s="62">
        <v>0</v>
      </c>
      <c r="W50" s="55">
        <v>0</v>
      </c>
      <c r="X50" s="55">
        <v>0</v>
      </c>
      <c r="Y50" s="55">
        <v>0</v>
      </c>
      <c r="Z50" s="55" t="s">
        <v>358</v>
      </c>
      <c r="AA50" s="55" t="s">
        <v>358</v>
      </c>
      <c r="AB50" s="185">
        <v>0</v>
      </c>
      <c r="AC50" s="62" t="s">
        <v>358</v>
      </c>
      <c r="AD50" s="55" t="s">
        <v>358</v>
      </c>
      <c r="AE50" s="55">
        <v>0</v>
      </c>
      <c r="AF50" s="190" t="s">
        <v>358</v>
      </c>
      <c r="AG50" s="190" t="s">
        <v>358</v>
      </c>
      <c r="AH50" s="191" t="s">
        <v>358</v>
      </c>
      <c r="AI50" s="192">
        <v>0</v>
      </c>
      <c r="AJ50" s="195">
        <v>0</v>
      </c>
      <c r="AK50" s="194">
        <v>0</v>
      </c>
      <c r="AL50" s="192" t="s">
        <v>358</v>
      </c>
      <c r="AM50" s="195" t="s">
        <v>358</v>
      </c>
    </row>
    <row r="51" spans="1:39" ht="30" customHeight="1" x14ac:dyDescent="0.3">
      <c r="A51" s="57" t="str">
        <f t="shared" si="0"/>
        <v>Unitil - FG&amp;E</v>
      </c>
      <c r="B51" s="63" t="s">
        <v>358</v>
      </c>
      <c r="C51" s="63" t="s">
        <v>358</v>
      </c>
      <c r="D51" s="55" t="s">
        <v>405</v>
      </c>
      <c r="E51" s="55" t="s">
        <v>370</v>
      </c>
      <c r="F51" s="448"/>
      <c r="G51" s="448"/>
      <c r="H51" s="449"/>
      <c r="I51" s="62">
        <v>0</v>
      </c>
      <c r="J51" s="55" t="s">
        <v>358</v>
      </c>
      <c r="K51" s="55">
        <v>0</v>
      </c>
      <c r="L51" s="55" t="s">
        <v>358</v>
      </c>
      <c r="M51" s="55" t="s">
        <v>358</v>
      </c>
      <c r="N51" s="55" t="s">
        <v>358</v>
      </c>
      <c r="O51" s="55" t="s">
        <v>358</v>
      </c>
      <c r="P51" s="191">
        <v>0</v>
      </c>
      <c r="Q51" s="62" t="s">
        <v>358</v>
      </c>
      <c r="R51" s="55" t="s">
        <v>358</v>
      </c>
      <c r="S51" s="55" t="s">
        <v>358</v>
      </c>
      <c r="T51" s="55" t="s">
        <v>358</v>
      </c>
      <c r="U51" s="191" t="s">
        <v>358</v>
      </c>
      <c r="V51" s="62">
        <v>0</v>
      </c>
      <c r="W51" s="55">
        <v>0</v>
      </c>
      <c r="X51" s="55">
        <v>0</v>
      </c>
      <c r="Y51" s="55">
        <v>0</v>
      </c>
      <c r="Z51" s="55" t="s">
        <v>358</v>
      </c>
      <c r="AA51" s="55" t="s">
        <v>358</v>
      </c>
      <c r="AB51" s="185">
        <v>0</v>
      </c>
      <c r="AC51" s="62" t="s">
        <v>358</v>
      </c>
      <c r="AD51" s="55" t="s">
        <v>358</v>
      </c>
      <c r="AE51" s="55">
        <v>0</v>
      </c>
      <c r="AF51" s="190" t="s">
        <v>358</v>
      </c>
      <c r="AG51" s="190" t="s">
        <v>358</v>
      </c>
      <c r="AH51" s="191" t="s">
        <v>358</v>
      </c>
      <c r="AI51" s="192">
        <v>0</v>
      </c>
      <c r="AJ51" s="195">
        <v>0</v>
      </c>
      <c r="AK51" s="194">
        <v>0</v>
      </c>
      <c r="AL51" s="192" t="s">
        <v>358</v>
      </c>
      <c r="AM51" s="195" t="s">
        <v>358</v>
      </c>
    </row>
    <row r="52" spans="1:39" ht="30" customHeight="1" x14ac:dyDescent="0.3">
      <c r="A52" s="57" t="str">
        <f t="shared" si="0"/>
        <v>Unitil - FG&amp;E</v>
      </c>
      <c r="B52" s="63" t="s">
        <v>358</v>
      </c>
      <c r="C52" s="63" t="s">
        <v>358</v>
      </c>
      <c r="D52" s="55" t="s">
        <v>409</v>
      </c>
      <c r="E52" s="55" t="s">
        <v>360</v>
      </c>
      <c r="F52" s="55" t="s">
        <v>410</v>
      </c>
      <c r="G52" s="55" t="s">
        <v>360</v>
      </c>
      <c r="H52" s="9" t="s">
        <v>362</v>
      </c>
      <c r="I52" s="62">
        <v>0</v>
      </c>
      <c r="J52" s="55" t="s">
        <v>358</v>
      </c>
      <c r="K52" s="55">
        <v>0</v>
      </c>
      <c r="L52" s="55" t="s">
        <v>358</v>
      </c>
      <c r="M52" s="55" t="s">
        <v>358</v>
      </c>
      <c r="N52" s="55" t="s">
        <v>358</v>
      </c>
      <c r="O52" s="55" t="s">
        <v>358</v>
      </c>
      <c r="P52" s="191">
        <v>0</v>
      </c>
      <c r="Q52" s="62" t="s">
        <v>358</v>
      </c>
      <c r="R52" s="55" t="s">
        <v>358</v>
      </c>
      <c r="S52" s="55" t="s">
        <v>358</v>
      </c>
      <c r="T52" s="55" t="s">
        <v>358</v>
      </c>
      <c r="U52" s="191" t="s">
        <v>358</v>
      </c>
      <c r="V52" s="62">
        <v>0</v>
      </c>
      <c r="W52" s="55">
        <v>0</v>
      </c>
      <c r="X52" s="55">
        <v>0</v>
      </c>
      <c r="Y52" s="55">
        <v>0</v>
      </c>
      <c r="Z52" s="55" t="s">
        <v>358</v>
      </c>
      <c r="AA52" s="55" t="s">
        <v>358</v>
      </c>
      <c r="AB52" s="185">
        <v>0</v>
      </c>
      <c r="AC52" s="62" t="s">
        <v>358</v>
      </c>
      <c r="AD52" s="55" t="s">
        <v>358</v>
      </c>
      <c r="AE52" s="55">
        <v>0</v>
      </c>
      <c r="AF52" s="190" t="s">
        <v>358</v>
      </c>
      <c r="AG52" s="190" t="s">
        <v>358</v>
      </c>
      <c r="AH52" s="191" t="s">
        <v>358</v>
      </c>
      <c r="AI52" s="192">
        <v>0</v>
      </c>
      <c r="AJ52" s="195">
        <v>0</v>
      </c>
      <c r="AK52" s="194">
        <v>0</v>
      </c>
      <c r="AL52" s="192" t="s">
        <v>358</v>
      </c>
      <c r="AM52" s="195" t="s">
        <v>358</v>
      </c>
    </row>
    <row r="53" spans="1:39" ht="30" customHeight="1" x14ac:dyDescent="0.3">
      <c r="A53" s="57" t="str">
        <f t="shared" si="0"/>
        <v>Unitil - FG&amp;E</v>
      </c>
      <c r="B53" s="63" t="s">
        <v>358</v>
      </c>
      <c r="C53" s="63" t="s">
        <v>358</v>
      </c>
      <c r="D53" s="55" t="s">
        <v>409</v>
      </c>
      <c r="E53" s="55" t="s">
        <v>360</v>
      </c>
      <c r="F53" s="55" t="s">
        <v>411</v>
      </c>
      <c r="G53" s="55" t="s">
        <v>360</v>
      </c>
      <c r="H53" s="9" t="s">
        <v>362</v>
      </c>
      <c r="I53" s="62">
        <v>0</v>
      </c>
      <c r="J53" s="55" t="s">
        <v>358</v>
      </c>
      <c r="K53" s="55">
        <v>0</v>
      </c>
      <c r="L53" s="55" t="s">
        <v>358</v>
      </c>
      <c r="M53" s="55" t="s">
        <v>358</v>
      </c>
      <c r="N53" s="55" t="s">
        <v>358</v>
      </c>
      <c r="O53" s="55" t="s">
        <v>358</v>
      </c>
      <c r="P53" s="191">
        <v>0</v>
      </c>
      <c r="Q53" s="62" t="s">
        <v>358</v>
      </c>
      <c r="R53" s="55" t="s">
        <v>358</v>
      </c>
      <c r="S53" s="55" t="s">
        <v>358</v>
      </c>
      <c r="T53" s="55" t="s">
        <v>358</v>
      </c>
      <c r="U53" s="191" t="s">
        <v>358</v>
      </c>
      <c r="V53" s="62">
        <v>0</v>
      </c>
      <c r="W53" s="55">
        <v>0</v>
      </c>
      <c r="X53" s="55">
        <v>0</v>
      </c>
      <c r="Y53" s="55">
        <v>0</v>
      </c>
      <c r="Z53" s="55" t="s">
        <v>358</v>
      </c>
      <c r="AA53" s="55" t="s">
        <v>358</v>
      </c>
      <c r="AB53" s="185">
        <v>0</v>
      </c>
      <c r="AC53" s="62" t="s">
        <v>358</v>
      </c>
      <c r="AD53" s="55" t="s">
        <v>358</v>
      </c>
      <c r="AE53" s="55">
        <v>0</v>
      </c>
      <c r="AF53" s="190" t="s">
        <v>358</v>
      </c>
      <c r="AG53" s="190" t="s">
        <v>358</v>
      </c>
      <c r="AH53" s="191" t="s">
        <v>358</v>
      </c>
      <c r="AI53" s="192">
        <v>6</v>
      </c>
      <c r="AJ53" s="195">
        <v>0</v>
      </c>
      <c r="AK53" s="194">
        <v>0</v>
      </c>
      <c r="AL53" s="192" t="s">
        <v>358</v>
      </c>
      <c r="AM53" s="195" t="s">
        <v>358</v>
      </c>
    </row>
    <row r="54" spans="1:39" ht="30" customHeight="1" x14ac:dyDescent="0.3">
      <c r="A54" s="57" t="str">
        <f t="shared" si="0"/>
        <v>Unitil - FG&amp;E</v>
      </c>
      <c r="B54" s="63" t="s">
        <v>358</v>
      </c>
      <c r="C54" s="63" t="s">
        <v>358</v>
      </c>
      <c r="D54" s="55" t="s">
        <v>409</v>
      </c>
      <c r="E54" s="55" t="s">
        <v>360</v>
      </c>
      <c r="F54" s="55" t="s">
        <v>412</v>
      </c>
      <c r="G54" s="55" t="s">
        <v>413</v>
      </c>
      <c r="H54" s="9" t="s">
        <v>362</v>
      </c>
      <c r="I54" s="62">
        <v>0</v>
      </c>
      <c r="J54" s="55" t="s">
        <v>358</v>
      </c>
      <c r="K54" s="55">
        <v>0</v>
      </c>
      <c r="L54" s="55" t="s">
        <v>358</v>
      </c>
      <c r="M54" s="55" t="s">
        <v>358</v>
      </c>
      <c r="N54" s="55" t="s">
        <v>358</v>
      </c>
      <c r="O54" s="55" t="s">
        <v>358</v>
      </c>
      <c r="P54" s="191">
        <v>0</v>
      </c>
      <c r="Q54" s="62" t="s">
        <v>358</v>
      </c>
      <c r="R54" s="55" t="s">
        <v>358</v>
      </c>
      <c r="S54" s="55" t="s">
        <v>358</v>
      </c>
      <c r="T54" s="55" t="s">
        <v>358</v>
      </c>
      <c r="U54" s="191" t="s">
        <v>358</v>
      </c>
      <c r="V54" s="62">
        <v>0</v>
      </c>
      <c r="W54" s="55">
        <v>0</v>
      </c>
      <c r="X54" s="55">
        <v>0</v>
      </c>
      <c r="Y54" s="55">
        <v>0</v>
      </c>
      <c r="Z54" s="55" t="s">
        <v>358</v>
      </c>
      <c r="AA54" s="55" t="s">
        <v>358</v>
      </c>
      <c r="AB54" s="185">
        <v>0</v>
      </c>
      <c r="AC54" s="62" t="s">
        <v>358</v>
      </c>
      <c r="AD54" s="55" t="s">
        <v>358</v>
      </c>
      <c r="AE54" s="55">
        <v>0</v>
      </c>
      <c r="AF54" s="190" t="s">
        <v>358</v>
      </c>
      <c r="AG54" s="190" t="s">
        <v>358</v>
      </c>
      <c r="AH54" s="191" t="s">
        <v>358</v>
      </c>
      <c r="AI54" s="192">
        <v>20</v>
      </c>
      <c r="AJ54" s="195">
        <v>0</v>
      </c>
      <c r="AK54" s="194">
        <v>0</v>
      </c>
      <c r="AL54" s="192" t="s">
        <v>358</v>
      </c>
      <c r="AM54" s="195" t="s">
        <v>358</v>
      </c>
    </row>
    <row r="55" spans="1:39" ht="30" customHeight="1" x14ac:dyDescent="0.3">
      <c r="A55" s="57" t="str">
        <f t="shared" si="0"/>
        <v>Unitil - FG&amp;E</v>
      </c>
      <c r="B55" s="63" t="s">
        <v>358</v>
      </c>
      <c r="C55" s="63" t="s">
        <v>358</v>
      </c>
      <c r="D55" s="55" t="s">
        <v>409</v>
      </c>
      <c r="E55" s="55" t="s">
        <v>360</v>
      </c>
      <c r="F55" s="55" t="s">
        <v>414</v>
      </c>
      <c r="G55" s="55" t="s">
        <v>360</v>
      </c>
      <c r="H55" s="9" t="s">
        <v>362</v>
      </c>
      <c r="I55" s="62">
        <v>0</v>
      </c>
      <c r="J55" s="55" t="s">
        <v>358</v>
      </c>
      <c r="K55" s="55">
        <v>0</v>
      </c>
      <c r="L55" s="55" t="s">
        <v>358</v>
      </c>
      <c r="M55" s="55" t="s">
        <v>358</v>
      </c>
      <c r="N55" s="55" t="s">
        <v>358</v>
      </c>
      <c r="O55" s="55" t="s">
        <v>358</v>
      </c>
      <c r="P55" s="191">
        <v>0</v>
      </c>
      <c r="Q55" s="62" t="s">
        <v>358</v>
      </c>
      <c r="R55" s="55" t="s">
        <v>358</v>
      </c>
      <c r="S55" s="55" t="s">
        <v>358</v>
      </c>
      <c r="T55" s="55" t="s">
        <v>358</v>
      </c>
      <c r="U55" s="191" t="s">
        <v>358</v>
      </c>
      <c r="V55" s="62">
        <v>0</v>
      </c>
      <c r="W55" s="55">
        <v>0</v>
      </c>
      <c r="X55" s="55">
        <v>0</v>
      </c>
      <c r="Y55" s="55">
        <v>0</v>
      </c>
      <c r="Z55" s="55" t="s">
        <v>358</v>
      </c>
      <c r="AA55" s="55" t="s">
        <v>358</v>
      </c>
      <c r="AB55" s="185">
        <v>0</v>
      </c>
      <c r="AC55" s="62" t="s">
        <v>358</v>
      </c>
      <c r="AD55" s="55" t="s">
        <v>358</v>
      </c>
      <c r="AE55" s="55">
        <v>0</v>
      </c>
      <c r="AF55" s="190" t="s">
        <v>358</v>
      </c>
      <c r="AG55" s="190" t="s">
        <v>358</v>
      </c>
      <c r="AH55" s="191" t="s">
        <v>358</v>
      </c>
      <c r="AI55" s="192">
        <v>6</v>
      </c>
      <c r="AJ55" s="195">
        <v>0</v>
      </c>
      <c r="AK55" s="194">
        <v>0</v>
      </c>
      <c r="AL55" s="192" t="s">
        <v>358</v>
      </c>
      <c r="AM55" s="195" t="s">
        <v>358</v>
      </c>
    </row>
    <row r="56" spans="1:39" ht="30" customHeight="1" x14ac:dyDescent="0.3">
      <c r="A56" s="57" t="str">
        <f t="shared" si="0"/>
        <v>Unitil - FG&amp;E</v>
      </c>
      <c r="B56" s="63" t="s">
        <v>358</v>
      </c>
      <c r="C56" s="63" t="s">
        <v>358</v>
      </c>
      <c r="D56" s="55" t="s">
        <v>409</v>
      </c>
      <c r="E56" s="55" t="s">
        <v>360</v>
      </c>
      <c r="F56" s="55">
        <v>1303</v>
      </c>
      <c r="G56" s="55" t="s">
        <v>360</v>
      </c>
      <c r="H56" s="9" t="s">
        <v>362</v>
      </c>
      <c r="I56" s="62">
        <v>0</v>
      </c>
      <c r="J56" s="55" t="s">
        <v>358</v>
      </c>
      <c r="K56" s="55">
        <v>0</v>
      </c>
      <c r="L56" s="55" t="s">
        <v>358</v>
      </c>
      <c r="M56" s="55" t="s">
        <v>358</v>
      </c>
      <c r="N56" s="55" t="s">
        <v>358</v>
      </c>
      <c r="O56" s="55" t="s">
        <v>358</v>
      </c>
      <c r="P56" s="191">
        <v>0</v>
      </c>
      <c r="Q56" s="62" t="s">
        <v>358</v>
      </c>
      <c r="R56" s="55" t="s">
        <v>358</v>
      </c>
      <c r="S56" s="55" t="s">
        <v>358</v>
      </c>
      <c r="T56" s="55" t="s">
        <v>358</v>
      </c>
      <c r="U56" s="191" t="s">
        <v>358</v>
      </c>
      <c r="V56" s="62">
        <v>0</v>
      </c>
      <c r="W56" s="55">
        <v>0</v>
      </c>
      <c r="X56" s="55">
        <v>0</v>
      </c>
      <c r="Y56" s="55">
        <v>0</v>
      </c>
      <c r="Z56" s="55" t="s">
        <v>358</v>
      </c>
      <c r="AA56" s="55" t="s">
        <v>358</v>
      </c>
      <c r="AB56" s="185">
        <v>0</v>
      </c>
      <c r="AC56" s="62" t="s">
        <v>358</v>
      </c>
      <c r="AD56" s="55" t="s">
        <v>358</v>
      </c>
      <c r="AE56" s="55">
        <v>0</v>
      </c>
      <c r="AF56" s="190" t="s">
        <v>358</v>
      </c>
      <c r="AG56" s="190" t="s">
        <v>358</v>
      </c>
      <c r="AH56" s="191" t="s">
        <v>358</v>
      </c>
      <c r="AI56" s="192">
        <v>0</v>
      </c>
      <c r="AJ56" s="195">
        <v>0</v>
      </c>
      <c r="AK56" s="194">
        <v>0</v>
      </c>
      <c r="AL56" s="192" t="s">
        <v>358</v>
      </c>
      <c r="AM56" s="195" t="s">
        <v>358</v>
      </c>
    </row>
    <row r="57" spans="1:39" ht="30" customHeight="1" x14ac:dyDescent="0.3">
      <c r="A57" s="57" t="str">
        <f t="shared" si="0"/>
        <v>Unitil - FG&amp;E</v>
      </c>
      <c r="B57" s="63" t="s">
        <v>358</v>
      </c>
      <c r="C57" s="63" t="s">
        <v>358</v>
      </c>
      <c r="D57" s="55" t="s">
        <v>409</v>
      </c>
      <c r="E57" s="55" t="s">
        <v>360</v>
      </c>
      <c r="F57" s="55">
        <v>1309</v>
      </c>
      <c r="G57" s="55" t="s">
        <v>360</v>
      </c>
      <c r="H57" s="9" t="s">
        <v>362</v>
      </c>
      <c r="I57" s="62">
        <v>0</v>
      </c>
      <c r="J57" s="55" t="s">
        <v>358</v>
      </c>
      <c r="K57" s="55">
        <v>0</v>
      </c>
      <c r="L57" s="55" t="s">
        <v>358</v>
      </c>
      <c r="M57" s="55" t="s">
        <v>358</v>
      </c>
      <c r="N57" s="55" t="s">
        <v>358</v>
      </c>
      <c r="O57" s="55" t="s">
        <v>358</v>
      </c>
      <c r="P57" s="191">
        <v>0</v>
      </c>
      <c r="Q57" s="62" t="s">
        <v>358</v>
      </c>
      <c r="R57" s="55" t="s">
        <v>358</v>
      </c>
      <c r="S57" s="55" t="s">
        <v>358</v>
      </c>
      <c r="T57" s="55" t="s">
        <v>358</v>
      </c>
      <c r="U57" s="191" t="s">
        <v>358</v>
      </c>
      <c r="V57" s="62">
        <v>0</v>
      </c>
      <c r="W57" s="55">
        <v>0</v>
      </c>
      <c r="X57" s="55">
        <v>0</v>
      </c>
      <c r="Y57" s="55">
        <v>0</v>
      </c>
      <c r="Z57" s="55" t="s">
        <v>358</v>
      </c>
      <c r="AA57" s="55" t="s">
        <v>358</v>
      </c>
      <c r="AB57" s="185">
        <v>0</v>
      </c>
      <c r="AC57" s="62" t="s">
        <v>358</v>
      </c>
      <c r="AD57" s="55" t="s">
        <v>358</v>
      </c>
      <c r="AE57" s="55">
        <v>0</v>
      </c>
      <c r="AF57" s="190" t="s">
        <v>358</v>
      </c>
      <c r="AG57" s="190" t="s">
        <v>358</v>
      </c>
      <c r="AH57" s="191" t="s">
        <v>358</v>
      </c>
      <c r="AI57" s="192">
        <v>0</v>
      </c>
      <c r="AJ57" s="195">
        <v>0</v>
      </c>
      <c r="AK57" s="194">
        <v>0</v>
      </c>
      <c r="AL57" s="192" t="s">
        <v>358</v>
      </c>
      <c r="AM57" s="195" t="s">
        <v>358</v>
      </c>
    </row>
    <row r="58" spans="1:39" ht="30" customHeight="1" x14ac:dyDescent="0.3">
      <c r="A58" s="57" t="str">
        <f t="shared" si="0"/>
        <v>Unitil - FG&amp;E</v>
      </c>
      <c r="B58" s="63" t="s">
        <v>358</v>
      </c>
      <c r="C58" s="63" t="s">
        <v>358</v>
      </c>
      <c r="D58" s="55" t="s">
        <v>409</v>
      </c>
      <c r="E58" s="55" t="s">
        <v>360</v>
      </c>
      <c r="F58" s="448"/>
      <c r="G58" s="448"/>
      <c r="H58" s="449"/>
      <c r="I58" s="62">
        <v>0</v>
      </c>
      <c r="J58" s="55" t="s">
        <v>358</v>
      </c>
      <c r="K58" s="55">
        <v>0</v>
      </c>
      <c r="L58" s="55" t="s">
        <v>358</v>
      </c>
      <c r="M58" s="55" t="s">
        <v>358</v>
      </c>
      <c r="N58" s="55" t="s">
        <v>358</v>
      </c>
      <c r="O58" s="55" t="s">
        <v>358</v>
      </c>
      <c r="P58" s="191">
        <v>0</v>
      </c>
      <c r="Q58" s="62" t="s">
        <v>358</v>
      </c>
      <c r="R58" s="55" t="s">
        <v>358</v>
      </c>
      <c r="S58" s="55" t="s">
        <v>358</v>
      </c>
      <c r="T58" s="55" t="s">
        <v>358</v>
      </c>
      <c r="U58" s="191" t="s">
        <v>358</v>
      </c>
      <c r="V58" s="62">
        <v>0</v>
      </c>
      <c r="W58" s="55">
        <v>0</v>
      </c>
      <c r="X58" s="55">
        <v>0</v>
      </c>
      <c r="Y58" s="55">
        <v>0</v>
      </c>
      <c r="Z58" s="55" t="s">
        <v>358</v>
      </c>
      <c r="AA58" s="55" t="s">
        <v>358</v>
      </c>
      <c r="AB58" s="185">
        <v>0</v>
      </c>
      <c r="AC58" s="62" t="s">
        <v>358</v>
      </c>
      <c r="AD58" s="55" t="s">
        <v>358</v>
      </c>
      <c r="AE58" s="55">
        <v>0</v>
      </c>
      <c r="AF58" s="190" t="s">
        <v>358</v>
      </c>
      <c r="AG58" s="190" t="s">
        <v>358</v>
      </c>
      <c r="AH58" s="191" t="s">
        <v>358</v>
      </c>
      <c r="AI58" s="192">
        <v>0</v>
      </c>
      <c r="AJ58" s="195">
        <v>0</v>
      </c>
      <c r="AK58" s="194">
        <v>0</v>
      </c>
      <c r="AL58" s="192" t="s">
        <v>358</v>
      </c>
      <c r="AM58" s="195" t="s">
        <v>358</v>
      </c>
    </row>
    <row r="59" spans="1:39" ht="30" customHeight="1" x14ac:dyDescent="0.3">
      <c r="A59" s="57" t="str">
        <f t="shared" si="0"/>
        <v>Unitil - FG&amp;E</v>
      </c>
      <c r="B59" s="63" t="s">
        <v>358</v>
      </c>
      <c r="C59" s="63" t="s">
        <v>358</v>
      </c>
      <c r="D59" s="55" t="s">
        <v>415</v>
      </c>
      <c r="E59" s="55" t="s">
        <v>360</v>
      </c>
      <c r="F59" s="55" t="s">
        <v>416</v>
      </c>
      <c r="G59" s="55" t="s">
        <v>360</v>
      </c>
      <c r="H59" s="9" t="s">
        <v>362</v>
      </c>
      <c r="I59" s="62">
        <v>0</v>
      </c>
      <c r="J59" s="55" t="s">
        <v>358</v>
      </c>
      <c r="K59" s="55">
        <v>0</v>
      </c>
      <c r="L59" s="55" t="s">
        <v>358</v>
      </c>
      <c r="M59" s="55" t="s">
        <v>358</v>
      </c>
      <c r="N59" s="55" t="s">
        <v>358</v>
      </c>
      <c r="O59" s="55" t="s">
        <v>358</v>
      </c>
      <c r="P59" s="191">
        <v>0</v>
      </c>
      <c r="Q59" s="62" t="s">
        <v>358</v>
      </c>
      <c r="R59" s="55" t="s">
        <v>358</v>
      </c>
      <c r="S59" s="55" t="s">
        <v>358</v>
      </c>
      <c r="T59" s="55" t="s">
        <v>358</v>
      </c>
      <c r="U59" s="191" t="s">
        <v>358</v>
      </c>
      <c r="V59" s="62">
        <v>0</v>
      </c>
      <c r="W59" s="55">
        <v>0</v>
      </c>
      <c r="X59" s="55">
        <v>0</v>
      </c>
      <c r="Y59" s="55">
        <v>0</v>
      </c>
      <c r="Z59" s="55" t="s">
        <v>358</v>
      </c>
      <c r="AA59" s="55" t="s">
        <v>358</v>
      </c>
      <c r="AB59" s="185">
        <v>0</v>
      </c>
      <c r="AC59" s="62" t="s">
        <v>358</v>
      </c>
      <c r="AD59" s="55" t="s">
        <v>358</v>
      </c>
      <c r="AE59" s="55">
        <v>0</v>
      </c>
      <c r="AF59" s="190" t="s">
        <v>358</v>
      </c>
      <c r="AG59" s="190" t="s">
        <v>358</v>
      </c>
      <c r="AH59" s="191" t="s">
        <v>358</v>
      </c>
      <c r="AI59" s="192">
        <v>0</v>
      </c>
      <c r="AJ59" s="195">
        <v>0</v>
      </c>
      <c r="AK59" s="194">
        <v>0</v>
      </c>
      <c r="AL59" s="192" t="s">
        <v>358</v>
      </c>
      <c r="AM59" s="195" t="s">
        <v>358</v>
      </c>
    </row>
    <row r="60" spans="1:39" ht="30" customHeight="1" x14ac:dyDescent="0.3">
      <c r="A60" s="57" t="str">
        <f t="shared" si="0"/>
        <v>Unitil - FG&amp;E</v>
      </c>
      <c r="B60" s="63" t="s">
        <v>358</v>
      </c>
      <c r="C60" s="63" t="s">
        <v>358</v>
      </c>
      <c r="D60" s="55" t="s">
        <v>415</v>
      </c>
      <c r="E60" s="55" t="s">
        <v>360</v>
      </c>
      <c r="F60" s="55" t="s">
        <v>417</v>
      </c>
      <c r="G60" s="55" t="s">
        <v>360</v>
      </c>
      <c r="H60" s="9" t="s">
        <v>362</v>
      </c>
      <c r="I60" s="62">
        <v>0</v>
      </c>
      <c r="J60" s="55" t="s">
        <v>358</v>
      </c>
      <c r="K60" s="55">
        <v>0</v>
      </c>
      <c r="L60" s="55" t="s">
        <v>358</v>
      </c>
      <c r="M60" s="55" t="s">
        <v>358</v>
      </c>
      <c r="N60" s="55" t="s">
        <v>358</v>
      </c>
      <c r="O60" s="55" t="s">
        <v>358</v>
      </c>
      <c r="P60" s="191">
        <v>0</v>
      </c>
      <c r="Q60" s="62" t="s">
        <v>358</v>
      </c>
      <c r="R60" s="55" t="s">
        <v>358</v>
      </c>
      <c r="S60" s="55" t="s">
        <v>358</v>
      </c>
      <c r="T60" s="55" t="s">
        <v>358</v>
      </c>
      <c r="U60" s="191" t="s">
        <v>358</v>
      </c>
      <c r="V60" s="62">
        <v>0</v>
      </c>
      <c r="W60" s="55">
        <v>0</v>
      </c>
      <c r="X60" s="55">
        <v>0</v>
      </c>
      <c r="Y60" s="55">
        <v>0</v>
      </c>
      <c r="Z60" s="55" t="s">
        <v>358</v>
      </c>
      <c r="AA60" s="55" t="s">
        <v>358</v>
      </c>
      <c r="AB60" s="185">
        <v>0</v>
      </c>
      <c r="AC60" s="62" t="s">
        <v>358</v>
      </c>
      <c r="AD60" s="55" t="s">
        <v>358</v>
      </c>
      <c r="AE60" s="55">
        <v>0</v>
      </c>
      <c r="AF60" s="190" t="s">
        <v>358</v>
      </c>
      <c r="AG60" s="190" t="s">
        <v>358</v>
      </c>
      <c r="AH60" s="191" t="s">
        <v>358</v>
      </c>
      <c r="AI60" s="192">
        <v>0</v>
      </c>
      <c r="AJ60" s="195">
        <v>0</v>
      </c>
      <c r="AK60" s="194">
        <v>0</v>
      </c>
      <c r="AL60" s="192" t="s">
        <v>358</v>
      </c>
      <c r="AM60" s="195" t="s">
        <v>358</v>
      </c>
    </row>
    <row r="61" spans="1:39" ht="30" customHeight="1" x14ac:dyDescent="0.3">
      <c r="A61" s="57" t="str">
        <f t="shared" si="0"/>
        <v>Unitil - FG&amp;E</v>
      </c>
      <c r="B61" s="63" t="s">
        <v>358</v>
      </c>
      <c r="C61" s="63" t="s">
        <v>358</v>
      </c>
      <c r="D61" s="55" t="s">
        <v>415</v>
      </c>
      <c r="E61" s="55" t="s">
        <v>360</v>
      </c>
      <c r="F61" s="55" t="s">
        <v>418</v>
      </c>
      <c r="G61" s="55" t="s">
        <v>360</v>
      </c>
      <c r="H61" s="9" t="s">
        <v>362</v>
      </c>
      <c r="I61" s="62">
        <v>0</v>
      </c>
      <c r="J61" s="55" t="s">
        <v>358</v>
      </c>
      <c r="K61" s="55">
        <v>0</v>
      </c>
      <c r="L61" s="55" t="s">
        <v>358</v>
      </c>
      <c r="M61" s="55" t="s">
        <v>358</v>
      </c>
      <c r="N61" s="55" t="s">
        <v>358</v>
      </c>
      <c r="O61" s="55" t="s">
        <v>358</v>
      </c>
      <c r="P61" s="191">
        <v>0</v>
      </c>
      <c r="Q61" s="62" t="s">
        <v>358</v>
      </c>
      <c r="R61" s="55" t="s">
        <v>358</v>
      </c>
      <c r="S61" s="55" t="s">
        <v>358</v>
      </c>
      <c r="T61" s="55" t="s">
        <v>358</v>
      </c>
      <c r="U61" s="191" t="s">
        <v>358</v>
      </c>
      <c r="V61" s="62">
        <v>0</v>
      </c>
      <c r="W61" s="55">
        <v>0</v>
      </c>
      <c r="X61" s="55">
        <v>0</v>
      </c>
      <c r="Y61" s="55">
        <v>0</v>
      </c>
      <c r="Z61" s="55" t="s">
        <v>358</v>
      </c>
      <c r="AA61" s="55" t="s">
        <v>358</v>
      </c>
      <c r="AB61" s="185">
        <v>0</v>
      </c>
      <c r="AC61" s="62" t="s">
        <v>358</v>
      </c>
      <c r="AD61" s="55" t="s">
        <v>358</v>
      </c>
      <c r="AE61" s="55">
        <v>0</v>
      </c>
      <c r="AF61" s="190" t="s">
        <v>358</v>
      </c>
      <c r="AG61" s="190" t="s">
        <v>358</v>
      </c>
      <c r="AH61" s="191" t="s">
        <v>358</v>
      </c>
      <c r="AI61" s="192">
        <v>0</v>
      </c>
      <c r="AJ61" s="195">
        <v>0</v>
      </c>
      <c r="AK61" s="194">
        <v>0</v>
      </c>
      <c r="AL61" s="192" t="s">
        <v>358</v>
      </c>
      <c r="AM61" s="195" t="s">
        <v>358</v>
      </c>
    </row>
    <row r="62" spans="1:39" ht="30" customHeight="1" x14ac:dyDescent="0.3">
      <c r="A62" s="57" t="str">
        <f t="shared" si="0"/>
        <v>Unitil - FG&amp;E</v>
      </c>
      <c r="B62" s="63" t="s">
        <v>358</v>
      </c>
      <c r="C62" s="63" t="s">
        <v>358</v>
      </c>
      <c r="D62" s="55" t="s">
        <v>415</v>
      </c>
      <c r="E62" s="55" t="s">
        <v>360</v>
      </c>
      <c r="F62" s="55" t="s">
        <v>419</v>
      </c>
      <c r="G62" s="55" t="s">
        <v>360</v>
      </c>
      <c r="H62" s="9" t="s">
        <v>362</v>
      </c>
      <c r="I62" s="62">
        <v>0</v>
      </c>
      <c r="J62" s="55" t="s">
        <v>358</v>
      </c>
      <c r="K62" s="55">
        <v>0</v>
      </c>
      <c r="L62" s="55" t="s">
        <v>358</v>
      </c>
      <c r="M62" s="55" t="s">
        <v>358</v>
      </c>
      <c r="N62" s="55" t="s">
        <v>358</v>
      </c>
      <c r="O62" s="55" t="s">
        <v>358</v>
      </c>
      <c r="P62" s="191">
        <v>0</v>
      </c>
      <c r="Q62" s="62" t="s">
        <v>358</v>
      </c>
      <c r="R62" s="55" t="s">
        <v>358</v>
      </c>
      <c r="S62" s="55" t="s">
        <v>358</v>
      </c>
      <c r="T62" s="55" t="s">
        <v>358</v>
      </c>
      <c r="U62" s="191" t="s">
        <v>358</v>
      </c>
      <c r="V62" s="62">
        <v>0</v>
      </c>
      <c r="W62" s="55">
        <v>0</v>
      </c>
      <c r="X62" s="55">
        <v>0</v>
      </c>
      <c r="Y62" s="55">
        <v>0</v>
      </c>
      <c r="Z62" s="55" t="s">
        <v>358</v>
      </c>
      <c r="AA62" s="55" t="s">
        <v>358</v>
      </c>
      <c r="AB62" s="185">
        <v>0</v>
      </c>
      <c r="AC62" s="62" t="s">
        <v>358</v>
      </c>
      <c r="AD62" s="55" t="s">
        <v>358</v>
      </c>
      <c r="AE62" s="55">
        <v>0</v>
      </c>
      <c r="AF62" s="190" t="s">
        <v>358</v>
      </c>
      <c r="AG62" s="190" t="s">
        <v>358</v>
      </c>
      <c r="AH62" s="191" t="s">
        <v>358</v>
      </c>
      <c r="AI62" s="192">
        <v>0</v>
      </c>
      <c r="AJ62" s="195">
        <v>0</v>
      </c>
      <c r="AK62" s="194">
        <v>0</v>
      </c>
      <c r="AL62" s="192" t="s">
        <v>358</v>
      </c>
      <c r="AM62" s="195" t="s">
        <v>358</v>
      </c>
    </row>
    <row r="63" spans="1:39" ht="30" customHeight="1" x14ac:dyDescent="0.3">
      <c r="A63" s="57" t="str">
        <f t="shared" si="0"/>
        <v>Unitil - FG&amp;E</v>
      </c>
      <c r="B63" s="63" t="s">
        <v>358</v>
      </c>
      <c r="C63" s="63" t="s">
        <v>358</v>
      </c>
      <c r="D63" s="55" t="s">
        <v>415</v>
      </c>
      <c r="E63" s="55" t="s">
        <v>360</v>
      </c>
      <c r="F63" s="55" t="s">
        <v>420</v>
      </c>
      <c r="G63" s="55" t="s">
        <v>360</v>
      </c>
      <c r="H63" s="183" t="s">
        <v>362</v>
      </c>
      <c r="I63" s="197">
        <v>0</v>
      </c>
      <c r="J63" s="198" t="s">
        <v>358</v>
      </c>
      <c r="K63" s="198">
        <v>0</v>
      </c>
      <c r="L63" s="198" t="s">
        <v>358</v>
      </c>
      <c r="M63" s="198" t="s">
        <v>358</v>
      </c>
      <c r="N63" s="198" t="s">
        <v>358</v>
      </c>
      <c r="O63" s="198" t="s">
        <v>358</v>
      </c>
      <c r="P63" s="199">
        <v>0</v>
      </c>
      <c r="Q63" s="197" t="s">
        <v>358</v>
      </c>
      <c r="R63" s="198" t="s">
        <v>358</v>
      </c>
      <c r="S63" s="198" t="s">
        <v>358</v>
      </c>
      <c r="T63" s="198" t="s">
        <v>358</v>
      </c>
      <c r="U63" s="199" t="s">
        <v>358</v>
      </c>
      <c r="V63" s="197">
        <v>0</v>
      </c>
      <c r="W63" s="198">
        <v>0</v>
      </c>
      <c r="X63" s="198">
        <v>0</v>
      </c>
      <c r="Y63" s="198">
        <v>0</v>
      </c>
      <c r="Z63" s="198" t="s">
        <v>358</v>
      </c>
      <c r="AA63" s="198" t="s">
        <v>358</v>
      </c>
      <c r="AB63" s="450">
        <v>0</v>
      </c>
      <c r="AC63" s="197" t="s">
        <v>358</v>
      </c>
      <c r="AD63" s="198" t="s">
        <v>358</v>
      </c>
      <c r="AE63" s="55">
        <v>0</v>
      </c>
      <c r="AF63" s="451" t="s">
        <v>358</v>
      </c>
      <c r="AG63" s="451" t="s">
        <v>358</v>
      </c>
      <c r="AH63" s="199" t="s">
        <v>358</v>
      </c>
      <c r="AI63" s="200">
        <v>0</v>
      </c>
      <c r="AJ63" s="201">
        <v>0</v>
      </c>
      <c r="AK63" s="202">
        <v>0</v>
      </c>
      <c r="AL63" s="200" t="s">
        <v>358</v>
      </c>
      <c r="AM63" s="201" t="s">
        <v>358</v>
      </c>
    </row>
    <row r="64" spans="1:39" ht="30" customHeight="1" thickBot="1" x14ac:dyDescent="0.35">
      <c r="A64" s="57" t="str">
        <f t="shared" si="0"/>
        <v>Unitil - FG&amp;E</v>
      </c>
      <c r="B64" s="63" t="s">
        <v>358</v>
      </c>
      <c r="C64" s="63" t="s">
        <v>358</v>
      </c>
      <c r="D64" s="55" t="s">
        <v>415</v>
      </c>
      <c r="E64" s="55" t="s">
        <v>360</v>
      </c>
      <c r="F64" s="448"/>
      <c r="G64" s="448"/>
      <c r="H64" s="452"/>
      <c r="I64" s="62">
        <v>0</v>
      </c>
      <c r="J64" s="55" t="s">
        <v>358</v>
      </c>
      <c r="K64" s="55">
        <v>0</v>
      </c>
      <c r="L64" s="55" t="s">
        <v>358</v>
      </c>
      <c r="M64" s="55" t="s">
        <v>358</v>
      </c>
      <c r="N64" s="55" t="s">
        <v>358</v>
      </c>
      <c r="O64" s="55" t="s">
        <v>358</v>
      </c>
      <c r="P64" s="191">
        <v>0</v>
      </c>
      <c r="Q64" s="62" t="s">
        <v>358</v>
      </c>
      <c r="R64" s="55" t="s">
        <v>358</v>
      </c>
      <c r="S64" s="55" t="s">
        <v>358</v>
      </c>
      <c r="T64" s="55" t="s">
        <v>358</v>
      </c>
      <c r="U64" s="191" t="s">
        <v>358</v>
      </c>
      <c r="V64" s="62">
        <v>0</v>
      </c>
      <c r="W64" s="55">
        <v>0</v>
      </c>
      <c r="X64" s="55">
        <v>0</v>
      </c>
      <c r="Y64" s="55">
        <v>0</v>
      </c>
      <c r="Z64" s="55" t="s">
        <v>358</v>
      </c>
      <c r="AA64" s="196" t="s">
        <v>358</v>
      </c>
      <c r="AB64" s="185">
        <v>0</v>
      </c>
      <c r="AC64" s="62" t="s">
        <v>358</v>
      </c>
      <c r="AD64" s="55" t="s">
        <v>358</v>
      </c>
      <c r="AE64" s="55">
        <v>0</v>
      </c>
      <c r="AF64" s="190" t="s">
        <v>358</v>
      </c>
      <c r="AG64" s="190" t="s">
        <v>358</v>
      </c>
      <c r="AH64" s="191" t="s">
        <v>358</v>
      </c>
      <c r="AI64" s="192">
        <v>0</v>
      </c>
      <c r="AJ64" s="195">
        <v>0</v>
      </c>
      <c r="AK64" s="194">
        <v>0</v>
      </c>
      <c r="AL64" s="192" t="s">
        <v>358</v>
      </c>
      <c r="AM64" s="195" t="s">
        <v>358</v>
      </c>
    </row>
    <row r="65" spans="1:39" ht="15" thickBot="1" x14ac:dyDescent="0.35">
      <c r="A65" s="220" t="s">
        <v>41</v>
      </c>
      <c r="B65" s="824"/>
      <c r="C65" s="825"/>
      <c r="D65" s="825"/>
      <c r="E65" s="825"/>
      <c r="F65" s="825"/>
      <c r="G65" s="825"/>
      <c r="H65" s="826"/>
      <c r="I65" s="187">
        <f t="shared" ref="I65:AK65" si="1">SUM(I8:I63)</f>
        <v>0</v>
      </c>
      <c r="J65" s="187">
        <f t="shared" si="1"/>
        <v>0</v>
      </c>
      <c r="K65" s="187">
        <f t="shared" si="1"/>
        <v>0</v>
      </c>
      <c r="L65" s="187">
        <f t="shared" si="1"/>
        <v>0</v>
      </c>
      <c r="M65" s="187">
        <f t="shared" si="1"/>
        <v>0</v>
      </c>
      <c r="N65" s="453"/>
      <c r="O65" s="453"/>
      <c r="P65" s="188">
        <f t="shared" si="1"/>
        <v>0</v>
      </c>
      <c r="Q65" s="186">
        <f t="shared" si="1"/>
        <v>0</v>
      </c>
      <c r="R65" s="187">
        <f t="shared" si="1"/>
        <v>0</v>
      </c>
      <c r="S65" s="187"/>
      <c r="T65" s="187">
        <f t="shared" si="1"/>
        <v>0</v>
      </c>
      <c r="U65" s="188">
        <f t="shared" si="1"/>
        <v>0</v>
      </c>
      <c r="V65" s="813">
        <f t="shared" si="1"/>
        <v>6</v>
      </c>
      <c r="W65" s="814">
        <f t="shared" si="1"/>
        <v>4</v>
      </c>
      <c r="X65" s="814">
        <f t="shared" si="1"/>
        <v>1</v>
      </c>
      <c r="Y65" s="814">
        <f t="shared" si="1"/>
        <v>12</v>
      </c>
      <c r="Z65" s="815"/>
      <c r="AA65" s="815"/>
      <c r="AB65" s="816">
        <f t="shared" si="1"/>
        <v>0</v>
      </c>
      <c r="AC65" s="813" t="s">
        <v>421</v>
      </c>
      <c r="AD65" s="814" t="s">
        <v>421</v>
      </c>
      <c r="AE65" s="816">
        <f t="shared" si="1"/>
        <v>0</v>
      </c>
      <c r="AF65" s="187" t="s">
        <v>421</v>
      </c>
      <c r="AG65" s="187" t="s">
        <v>421</v>
      </c>
      <c r="AH65" s="187" t="s">
        <v>421</v>
      </c>
      <c r="AI65" s="186">
        <f t="shared" si="1"/>
        <v>102</v>
      </c>
      <c r="AJ65" s="188">
        <f t="shared" si="1"/>
        <v>0</v>
      </c>
      <c r="AK65" s="189">
        <f t="shared" si="1"/>
        <v>0</v>
      </c>
      <c r="AL65" s="186" t="s">
        <v>358</v>
      </c>
      <c r="AM65" s="188" t="s">
        <v>358</v>
      </c>
    </row>
    <row r="67" spans="1:39" x14ac:dyDescent="0.3">
      <c r="A67" s="38" t="s">
        <v>42</v>
      </c>
      <c r="C67" s="59"/>
    </row>
    <row r="68" spans="1:39" x14ac:dyDescent="0.3">
      <c r="A68" s="181" t="s">
        <v>43</v>
      </c>
      <c r="B68" s="138"/>
      <c r="C68" s="203"/>
      <c r="D68" s="132"/>
      <c r="E68" s="132"/>
      <c r="F68" s="132"/>
      <c r="G68" s="132"/>
      <c r="H68" s="132"/>
      <c r="I68" s="139"/>
      <c r="J68" s="204"/>
      <c r="K68" s="204"/>
      <c r="L68" s="180"/>
      <c r="M68" s="180"/>
      <c r="N68" s="180"/>
      <c r="O68" s="180"/>
      <c r="P68" s="180"/>
    </row>
    <row r="69" spans="1:39" ht="15" customHeight="1" x14ac:dyDescent="0.3">
      <c r="A69" s="150" t="s">
        <v>44</v>
      </c>
      <c r="B69" s="336"/>
      <c r="C69" s="146"/>
      <c r="D69" s="146"/>
      <c r="E69" s="146"/>
      <c r="F69" s="146"/>
      <c r="G69" s="146"/>
      <c r="H69" s="146"/>
      <c r="I69" s="172"/>
      <c r="J69" s="156"/>
      <c r="K69" s="156"/>
      <c r="L69" s="92"/>
      <c r="M69" s="92"/>
      <c r="N69" s="92"/>
      <c r="O69" s="92"/>
      <c r="P69" s="92"/>
      <c r="Q69" s="6"/>
      <c r="R69" s="6"/>
    </row>
    <row r="70" spans="1:39" ht="15" customHeight="1" x14ac:dyDescent="0.3">
      <c r="A70" s="150" t="s">
        <v>45</v>
      </c>
      <c r="B70" s="336"/>
      <c r="C70" s="146"/>
      <c r="D70" s="146"/>
      <c r="E70" s="146"/>
      <c r="F70" s="146"/>
      <c r="G70" s="146"/>
      <c r="H70" s="146"/>
      <c r="I70" s="172"/>
      <c r="J70" s="156"/>
      <c r="K70" s="156"/>
      <c r="L70" s="92"/>
      <c r="M70" s="92"/>
      <c r="N70" s="92"/>
      <c r="O70" s="92"/>
      <c r="P70" s="92"/>
      <c r="Q70" s="6"/>
      <c r="R70" s="6"/>
    </row>
    <row r="71" spans="1:39" ht="15" customHeight="1" x14ac:dyDescent="0.3">
      <c r="A71" s="150" t="s">
        <v>46</v>
      </c>
      <c r="B71" s="336"/>
      <c r="C71" s="146"/>
      <c r="D71" s="146"/>
      <c r="E71" s="146"/>
      <c r="F71" s="146"/>
      <c r="G71" s="146"/>
      <c r="H71" s="146"/>
      <c r="I71" s="172"/>
      <c r="J71" s="156"/>
      <c r="K71" s="156"/>
      <c r="L71" s="92"/>
      <c r="M71" s="92"/>
      <c r="N71" s="92"/>
      <c r="O71" s="92"/>
      <c r="P71" s="92"/>
      <c r="Q71" s="6"/>
      <c r="R71" s="6"/>
    </row>
    <row r="72" spans="1:39" ht="15" customHeight="1" x14ac:dyDescent="0.3">
      <c r="A72" s="153" t="s">
        <v>47</v>
      </c>
      <c r="B72" s="337"/>
      <c r="C72" s="157"/>
      <c r="D72" s="157"/>
      <c r="E72" s="157"/>
      <c r="F72" s="157"/>
      <c r="G72" s="157"/>
      <c r="H72" s="157"/>
      <c r="I72" s="175"/>
      <c r="J72" s="156"/>
      <c r="K72" s="156"/>
      <c r="L72" s="68"/>
      <c r="M72" s="68"/>
      <c r="N72" s="68"/>
      <c r="O72" s="68"/>
      <c r="P72" s="68"/>
    </row>
  </sheetData>
  <mergeCells count="8">
    <mergeCell ref="AC6:AH6"/>
    <mergeCell ref="AI6:AJ6"/>
    <mergeCell ref="AL6:AM6"/>
    <mergeCell ref="B65:H65"/>
    <mergeCell ref="A6:H6"/>
    <mergeCell ref="I6:P6"/>
    <mergeCell ref="Q6:U6"/>
    <mergeCell ref="V6:AB6"/>
  </mergeCells>
  <printOptions headings="1" gridLines="1"/>
  <pageMargins left="0.7" right="0.7" top="0.75" bottom="0.75" header="0.3" footer="0.3"/>
  <pageSetup scale="28"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72"/>
  <sheetViews>
    <sheetView topLeftCell="J1" zoomScale="55" zoomScaleNormal="55" workbookViewId="0">
      <selection activeCell="T17" sqref="T17"/>
    </sheetView>
  </sheetViews>
  <sheetFormatPr defaultColWidth="9.109375" defaultRowHeight="14.4" x14ac:dyDescent="0.3"/>
  <cols>
    <col min="1" max="1" width="23.109375" style="112" customWidth="1"/>
    <col min="2" max="3" width="15.88671875" style="54" customWidth="1"/>
    <col min="4" max="4" width="15.88671875" style="3" customWidth="1"/>
    <col min="5" max="6" width="22" style="3" bestFit="1" customWidth="1"/>
    <col min="7" max="7" width="21.88671875" style="3" bestFit="1" customWidth="1"/>
    <col min="8" max="8" width="24.109375" style="3" customWidth="1"/>
    <col min="9" max="9" width="13" customWidth="1"/>
    <col min="10" max="16" width="10.88671875" customWidth="1"/>
    <col min="17" max="17" width="13" customWidth="1"/>
    <col min="18" max="18" width="10.88671875" customWidth="1"/>
    <col min="19" max="28" width="13.88671875" customWidth="1"/>
    <col min="29" max="29" width="14.44140625" customWidth="1"/>
    <col min="30" max="30" width="17" bestFit="1" customWidth="1"/>
    <col min="31" max="31" width="21.5546875" bestFit="1" customWidth="1"/>
    <col min="32" max="32" width="15.5546875" bestFit="1" customWidth="1"/>
    <col min="33" max="33" width="11.88671875" bestFit="1" customWidth="1"/>
  </cols>
  <sheetData>
    <row r="1" spans="1:39" x14ac:dyDescent="0.3">
      <c r="A1" s="1" t="s">
        <v>51</v>
      </c>
      <c r="B1" s="56" t="s">
        <v>52</v>
      </c>
      <c r="C1" s="56"/>
      <c r="D1" s="234" t="s">
        <v>2</v>
      </c>
      <c r="E1" s="234" t="str">
        <f>'1a. Incremental Deployment-2018'!E1</f>
        <v>Unitil - FG&amp;E</v>
      </c>
      <c r="F1" s="113"/>
      <c r="G1" s="112"/>
      <c r="H1" s="112"/>
      <c r="I1" s="112"/>
      <c r="J1" s="112"/>
      <c r="K1" s="112"/>
      <c r="L1" s="112"/>
      <c r="M1" s="112"/>
      <c r="N1" s="112"/>
      <c r="O1" s="112"/>
      <c r="P1" s="112"/>
      <c r="Q1" s="112"/>
      <c r="R1" s="112"/>
      <c r="S1" s="112"/>
      <c r="T1" s="112"/>
      <c r="U1" s="112"/>
      <c r="V1" s="112"/>
      <c r="W1" s="112"/>
      <c r="X1" s="112"/>
      <c r="Y1" s="112"/>
      <c r="Z1" s="112"/>
      <c r="AA1" s="112"/>
      <c r="AB1" s="112"/>
      <c r="AC1" s="112"/>
    </row>
    <row r="2" spans="1:39" s="112" customFormat="1" x14ac:dyDescent="0.3">
      <c r="A2" s="1"/>
      <c r="B2" s="56"/>
      <c r="C2" s="56"/>
      <c r="D2" s="234" t="s">
        <v>53</v>
      </c>
      <c r="E2" s="250" t="s">
        <v>54</v>
      </c>
    </row>
    <row r="3" spans="1:39" x14ac:dyDescent="0.3">
      <c r="A3" s="2"/>
      <c r="B3" s="2"/>
      <c r="C3" s="2"/>
      <c r="D3" s="113"/>
      <c r="E3" s="112"/>
      <c r="F3" s="113"/>
      <c r="G3" s="112"/>
      <c r="H3" s="112"/>
      <c r="I3" s="112"/>
      <c r="J3" s="112"/>
      <c r="K3" s="112"/>
      <c r="L3" s="112"/>
      <c r="M3" s="112"/>
      <c r="N3" s="112"/>
      <c r="O3" s="112"/>
      <c r="P3" s="112"/>
      <c r="Q3" s="112"/>
      <c r="R3" s="112"/>
      <c r="S3" s="112"/>
      <c r="T3" s="112"/>
      <c r="U3" s="112"/>
      <c r="V3" s="112"/>
      <c r="W3" s="112"/>
      <c r="X3" s="112"/>
      <c r="Y3" s="112"/>
      <c r="Z3" s="112"/>
      <c r="AA3" s="112"/>
      <c r="AB3" s="112"/>
      <c r="AC3" s="112"/>
    </row>
    <row r="4" spans="1:39" ht="15" customHeight="1" x14ac:dyDescent="0.3">
      <c r="A4" s="103" t="s">
        <v>55</v>
      </c>
      <c r="B4" s="113"/>
      <c r="C4" s="113"/>
      <c r="D4" s="113"/>
      <c r="E4" s="113"/>
      <c r="F4" s="113"/>
      <c r="G4" s="113"/>
      <c r="H4" s="113"/>
      <c r="I4" s="113"/>
      <c r="J4" s="113"/>
      <c r="K4" s="113"/>
      <c r="L4" s="113"/>
      <c r="M4" s="113"/>
      <c r="N4" s="113"/>
      <c r="O4" s="113"/>
      <c r="P4" s="113"/>
      <c r="Q4" s="113"/>
      <c r="R4" s="113"/>
      <c r="S4" s="113"/>
      <c r="T4" s="113"/>
      <c r="U4" s="113"/>
      <c r="V4" s="112"/>
      <c r="W4" s="112"/>
      <c r="X4" s="112"/>
      <c r="Y4" s="112"/>
      <c r="Z4" s="112"/>
      <c r="AA4" s="112"/>
      <c r="AB4" s="112"/>
      <c r="AC4" s="112"/>
    </row>
    <row r="5" spans="1:39" ht="15" thickBot="1" x14ac:dyDescent="0.35">
      <c r="D5" s="113"/>
      <c r="E5" s="113"/>
      <c r="F5" s="113"/>
      <c r="G5" s="113"/>
      <c r="H5" s="113"/>
      <c r="I5" s="113"/>
      <c r="J5" s="112"/>
      <c r="K5" s="112"/>
      <c r="L5" s="112"/>
      <c r="M5" s="112"/>
      <c r="N5" s="112"/>
      <c r="O5" s="112"/>
      <c r="P5" s="112"/>
      <c r="Q5" s="112"/>
      <c r="R5" s="112"/>
      <c r="S5" s="112"/>
      <c r="T5" s="112"/>
      <c r="U5" s="112"/>
      <c r="V5" s="112"/>
      <c r="W5" s="112"/>
      <c r="X5" s="112"/>
      <c r="Y5" s="112"/>
      <c r="Z5" s="112"/>
      <c r="AA5" s="112"/>
      <c r="AB5" s="112"/>
      <c r="AC5" s="112"/>
    </row>
    <row r="6" spans="1:39" s="112" customFormat="1" ht="32.25" customHeight="1" thickBot="1" x14ac:dyDescent="0.35">
      <c r="A6" s="827" t="s">
        <v>6</v>
      </c>
      <c r="B6" s="828"/>
      <c r="C6" s="828"/>
      <c r="D6" s="828"/>
      <c r="E6" s="828"/>
      <c r="F6" s="828"/>
      <c r="G6" s="828"/>
      <c r="H6" s="829"/>
      <c r="I6" s="830" t="s">
        <v>7</v>
      </c>
      <c r="J6" s="832"/>
      <c r="K6" s="832"/>
      <c r="L6" s="832"/>
      <c r="M6" s="832"/>
      <c r="N6" s="837"/>
      <c r="O6" s="837"/>
      <c r="P6" s="831"/>
      <c r="Q6" s="830" t="s">
        <v>8</v>
      </c>
      <c r="R6" s="832"/>
      <c r="S6" s="832"/>
      <c r="T6" s="832"/>
      <c r="U6" s="831"/>
      <c r="V6" s="830" t="s">
        <v>9</v>
      </c>
      <c r="W6" s="832"/>
      <c r="X6" s="832"/>
      <c r="Y6" s="832"/>
      <c r="Z6" s="837"/>
      <c r="AA6" s="837"/>
      <c r="AB6" s="831"/>
      <c r="AC6" s="833" t="s">
        <v>10</v>
      </c>
      <c r="AD6" s="834"/>
      <c r="AE6" s="836"/>
      <c r="AF6" s="836"/>
      <c r="AG6" s="836"/>
      <c r="AH6" s="835"/>
      <c r="AI6" s="830" t="s">
        <v>11</v>
      </c>
      <c r="AJ6" s="831"/>
      <c r="AK6" s="64" t="s">
        <v>12</v>
      </c>
      <c r="AL6" s="830" t="s">
        <v>271</v>
      </c>
      <c r="AM6" s="831"/>
    </row>
    <row r="7" spans="1:39" s="112" customFormat="1" ht="36" x14ac:dyDescent="0.3">
      <c r="A7" s="61" t="s">
        <v>2</v>
      </c>
      <c r="B7" s="61" t="s">
        <v>13</v>
      </c>
      <c r="C7" s="61" t="s">
        <v>14</v>
      </c>
      <c r="D7" s="28" t="s">
        <v>15</v>
      </c>
      <c r="E7" s="28" t="s">
        <v>16</v>
      </c>
      <c r="F7" s="28" t="s">
        <v>17</v>
      </c>
      <c r="G7" s="28" t="s">
        <v>18</v>
      </c>
      <c r="H7" s="184" t="s">
        <v>19</v>
      </c>
      <c r="I7" s="29" t="s">
        <v>20</v>
      </c>
      <c r="J7" s="30" t="s">
        <v>21</v>
      </c>
      <c r="K7" s="30" t="s">
        <v>22</v>
      </c>
      <c r="L7" s="32" t="s">
        <v>23</v>
      </c>
      <c r="M7" s="31" t="s">
        <v>24</v>
      </c>
      <c r="N7" s="31" t="s">
        <v>347</v>
      </c>
      <c r="O7" s="31" t="s">
        <v>348</v>
      </c>
      <c r="P7" s="35" t="s">
        <v>25</v>
      </c>
      <c r="Q7" s="29" t="s">
        <v>349</v>
      </c>
      <c r="R7" s="32" t="s">
        <v>27</v>
      </c>
      <c r="S7" s="31" t="s">
        <v>347</v>
      </c>
      <c r="T7" s="32" t="s">
        <v>28</v>
      </c>
      <c r="U7" s="33" t="s">
        <v>350</v>
      </c>
      <c r="V7" s="29" t="s">
        <v>30</v>
      </c>
      <c r="W7" s="32" t="s">
        <v>31</v>
      </c>
      <c r="X7" s="31" t="s">
        <v>32</v>
      </c>
      <c r="Y7" s="32" t="s">
        <v>33</v>
      </c>
      <c r="Z7" s="32" t="s">
        <v>351</v>
      </c>
      <c r="AA7" s="32" t="s">
        <v>352</v>
      </c>
      <c r="AB7" s="33" t="s">
        <v>34</v>
      </c>
      <c r="AC7" s="29" t="s">
        <v>35</v>
      </c>
      <c r="AD7" s="32" t="s">
        <v>36</v>
      </c>
      <c r="AE7" s="33" t="s">
        <v>37</v>
      </c>
      <c r="AF7" s="31" t="s">
        <v>353</v>
      </c>
      <c r="AG7" s="31" t="s">
        <v>354</v>
      </c>
      <c r="AH7" s="33" t="s">
        <v>355</v>
      </c>
      <c r="AI7" s="34" t="s">
        <v>38</v>
      </c>
      <c r="AJ7" s="35" t="s">
        <v>39</v>
      </c>
      <c r="AK7" s="65" t="s">
        <v>40</v>
      </c>
      <c r="AL7" s="34" t="s">
        <v>356</v>
      </c>
      <c r="AM7" s="35" t="s">
        <v>357</v>
      </c>
    </row>
    <row r="8" spans="1:39" s="112" customFormat="1" ht="30" customHeight="1" x14ac:dyDescent="0.3">
      <c r="A8" s="57" t="str">
        <f t="shared" ref="A8:A64" si="0">$E$1</f>
        <v>Unitil - FG&amp;E</v>
      </c>
      <c r="B8" s="63" t="s">
        <v>358</v>
      </c>
      <c r="C8" s="63" t="s">
        <v>358</v>
      </c>
      <c r="D8" s="55" t="s">
        <v>359</v>
      </c>
      <c r="E8" s="55" t="s">
        <v>360</v>
      </c>
      <c r="F8" s="55" t="s">
        <v>361</v>
      </c>
      <c r="G8" s="55" t="s">
        <v>360</v>
      </c>
      <c r="H8" s="9" t="s">
        <v>362</v>
      </c>
      <c r="I8" s="62">
        <v>0</v>
      </c>
      <c r="J8" s="63" t="s">
        <v>358</v>
      </c>
      <c r="K8" s="55">
        <v>1</v>
      </c>
      <c r="L8" s="55" t="s">
        <v>358</v>
      </c>
      <c r="M8" s="63" t="s">
        <v>358</v>
      </c>
      <c r="N8" s="63" t="s">
        <v>358</v>
      </c>
      <c r="O8" s="63" t="s">
        <v>358</v>
      </c>
      <c r="P8" s="185">
        <v>0</v>
      </c>
      <c r="Q8" s="62" t="s">
        <v>358</v>
      </c>
      <c r="R8" s="55" t="s">
        <v>358</v>
      </c>
      <c r="S8" s="55" t="s">
        <v>358</v>
      </c>
      <c r="T8" s="55" t="s">
        <v>358</v>
      </c>
      <c r="U8" s="185" t="s">
        <v>358</v>
      </c>
      <c r="V8" s="62">
        <v>0</v>
      </c>
      <c r="W8" s="55">
        <v>0</v>
      </c>
      <c r="X8" s="55">
        <v>0</v>
      </c>
      <c r="Y8" s="55">
        <v>0</v>
      </c>
      <c r="Z8" s="55" t="s">
        <v>358</v>
      </c>
      <c r="AA8" s="55" t="s">
        <v>358</v>
      </c>
      <c r="AB8" s="185">
        <v>0</v>
      </c>
      <c r="AC8" s="62" t="s">
        <v>358</v>
      </c>
      <c r="AD8" s="55" t="s">
        <v>358</v>
      </c>
      <c r="AE8" s="55">
        <v>0</v>
      </c>
      <c r="AF8" s="55" t="s">
        <v>358</v>
      </c>
      <c r="AG8" s="55" t="s">
        <v>358</v>
      </c>
      <c r="AH8" s="185" t="s">
        <v>358</v>
      </c>
      <c r="AI8" s="62">
        <v>0</v>
      </c>
      <c r="AJ8" s="185">
        <v>0</v>
      </c>
      <c r="AK8" s="66">
        <v>0</v>
      </c>
      <c r="AL8" s="62" t="s">
        <v>358</v>
      </c>
      <c r="AM8" s="185" t="s">
        <v>358</v>
      </c>
    </row>
    <row r="9" spans="1:39" s="112" customFormat="1" ht="30" customHeight="1" x14ac:dyDescent="0.3">
      <c r="A9" s="57" t="str">
        <f t="shared" si="0"/>
        <v>Unitil - FG&amp;E</v>
      </c>
      <c r="B9" s="63" t="s">
        <v>358</v>
      </c>
      <c r="C9" s="63" t="s">
        <v>358</v>
      </c>
      <c r="D9" s="55" t="s">
        <v>359</v>
      </c>
      <c r="E9" s="55" t="s">
        <v>360</v>
      </c>
      <c r="F9" s="55" t="s">
        <v>363</v>
      </c>
      <c r="G9" s="55" t="s">
        <v>360</v>
      </c>
      <c r="H9" s="9" t="s">
        <v>362</v>
      </c>
      <c r="I9" s="62">
        <v>0</v>
      </c>
      <c r="J9" s="55" t="s">
        <v>358</v>
      </c>
      <c r="K9" s="55">
        <v>1</v>
      </c>
      <c r="L9" s="55" t="s">
        <v>358</v>
      </c>
      <c r="M9" s="55" t="s">
        <v>358</v>
      </c>
      <c r="N9" s="55" t="s">
        <v>358</v>
      </c>
      <c r="O9" s="55" t="s">
        <v>358</v>
      </c>
      <c r="P9" s="191">
        <v>0</v>
      </c>
      <c r="Q9" s="62" t="s">
        <v>358</v>
      </c>
      <c r="R9" s="55" t="s">
        <v>358</v>
      </c>
      <c r="S9" s="55" t="s">
        <v>358</v>
      </c>
      <c r="T9" s="55" t="s">
        <v>358</v>
      </c>
      <c r="U9" s="191" t="s">
        <v>358</v>
      </c>
      <c r="V9" s="62">
        <v>0</v>
      </c>
      <c r="W9" s="55">
        <v>0</v>
      </c>
      <c r="X9" s="55">
        <v>0</v>
      </c>
      <c r="Y9" s="55">
        <v>0</v>
      </c>
      <c r="Z9" s="55" t="s">
        <v>358</v>
      </c>
      <c r="AA9" s="55" t="s">
        <v>358</v>
      </c>
      <c r="AB9" s="185">
        <v>0</v>
      </c>
      <c r="AC9" s="62" t="s">
        <v>358</v>
      </c>
      <c r="AD9" s="55" t="s">
        <v>358</v>
      </c>
      <c r="AE9" s="55">
        <v>0</v>
      </c>
      <c r="AF9" s="55" t="s">
        <v>358</v>
      </c>
      <c r="AG9" s="55" t="s">
        <v>358</v>
      </c>
      <c r="AH9" s="185" t="s">
        <v>358</v>
      </c>
      <c r="AI9" s="192">
        <v>0</v>
      </c>
      <c r="AJ9" s="193">
        <v>0</v>
      </c>
      <c r="AK9" s="194">
        <v>0</v>
      </c>
      <c r="AL9" s="192" t="s">
        <v>358</v>
      </c>
      <c r="AM9" s="193" t="s">
        <v>358</v>
      </c>
    </row>
    <row r="10" spans="1:39" s="112" customFormat="1" ht="30" customHeight="1" x14ac:dyDescent="0.3">
      <c r="A10" s="57" t="str">
        <f t="shared" si="0"/>
        <v>Unitil - FG&amp;E</v>
      </c>
      <c r="B10" s="63" t="s">
        <v>358</v>
      </c>
      <c r="C10" s="63" t="s">
        <v>358</v>
      </c>
      <c r="D10" s="55" t="s">
        <v>359</v>
      </c>
      <c r="E10" s="55" t="s">
        <v>360</v>
      </c>
      <c r="F10" s="55" t="s">
        <v>364</v>
      </c>
      <c r="G10" s="55" t="s">
        <v>360</v>
      </c>
      <c r="H10" s="9" t="s">
        <v>362</v>
      </c>
      <c r="I10" s="62">
        <v>0</v>
      </c>
      <c r="J10" s="55" t="s">
        <v>358</v>
      </c>
      <c r="K10" s="55">
        <v>1</v>
      </c>
      <c r="L10" s="55" t="s">
        <v>358</v>
      </c>
      <c r="M10" s="55" t="s">
        <v>358</v>
      </c>
      <c r="N10" s="55" t="s">
        <v>358</v>
      </c>
      <c r="O10" s="55" t="s">
        <v>358</v>
      </c>
      <c r="P10" s="191">
        <v>0</v>
      </c>
      <c r="Q10" s="62" t="s">
        <v>358</v>
      </c>
      <c r="R10" s="55" t="s">
        <v>358</v>
      </c>
      <c r="S10" s="55" t="s">
        <v>358</v>
      </c>
      <c r="T10" s="55" t="s">
        <v>358</v>
      </c>
      <c r="U10" s="191" t="s">
        <v>358</v>
      </c>
      <c r="V10" s="62">
        <v>0</v>
      </c>
      <c r="W10" s="55">
        <v>0</v>
      </c>
      <c r="X10" s="55">
        <v>0</v>
      </c>
      <c r="Y10" s="55">
        <v>0</v>
      </c>
      <c r="Z10" s="55" t="s">
        <v>358</v>
      </c>
      <c r="AA10" s="55" t="s">
        <v>358</v>
      </c>
      <c r="AB10" s="185">
        <v>0</v>
      </c>
      <c r="AC10" s="62" t="s">
        <v>358</v>
      </c>
      <c r="AD10" s="55" t="s">
        <v>358</v>
      </c>
      <c r="AE10" s="55">
        <v>0</v>
      </c>
      <c r="AF10" s="55" t="s">
        <v>358</v>
      </c>
      <c r="AG10" s="55" t="s">
        <v>358</v>
      </c>
      <c r="AH10" s="185" t="s">
        <v>358</v>
      </c>
      <c r="AI10" s="192">
        <v>0</v>
      </c>
      <c r="AJ10" s="193">
        <v>0</v>
      </c>
      <c r="AK10" s="194">
        <v>0</v>
      </c>
      <c r="AL10" s="192" t="s">
        <v>358</v>
      </c>
      <c r="AM10" s="193" t="s">
        <v>358</v>
      </c>
    </row>
    <row r="11" spans="1:39" s="112" customFormat="1" ht="30" customHeight="1" x14ac:dyDescent="0.3">
      <c r="A11" s="57" t="str">
        <f t="shared" si="0"/>
        <v>Unitil - FG&amp;E</v>
      </c>
      <c r="B11" s="63" t="s">
        <v>358</v>
      </c>
      <c r="C11" s="63" t="s">
        <v>358</v>
      </c>
      <c r="D11" s="55" t="s">
        <v>359</v>
      </c>
      <c r="E11" s="55" t="s">
        <v>360</v>
      </c>
      <c r="F11" s="55" t="s">
        <v>365</v>
      </c>
      <c r="G11" s="55" t="s">
        <v>360</v>
      </c>
      <c r="H11" s="9" t="s">
        <v>362</v>
      </c>
      <c r="I11" s="62">
        <v>0</v>
      </c>
      <c r="J11" s="55" t="s">
        <v>358</v>
      </c>
      <c r="K11" s="55">
        <v>1</v>
      </c>
      <c r="L11" s="55" t="s">
        <v>358</v>
      </c>
      <c r="M11" s="55" t="s">
        <v>358</v>
      </c>
      <c r="N11" s="55" t="s">
        <v>358</v>
      </c>
      <c r="O11" s="55" t="s">
        <v>358</v>
      </c>
      <c r="P11" s="191">
        <v>0</v>
      </c>
      <c r="Q11" s="62" t="s">
        <v>358</v>
      </c>
      <c r="R11" s="55" t="s">
        <v>358</v>
      </c>
      <c r="S11" s="55" t="s">
        <v>358</v>
      </c>
      <c r="T11" s="55" t="s">
        <v>358</v>
      </c>
      <c r="U11" s="191" t="s">
        <v>358</v>
      </c>
      <c r="V11" s="62">
        <v>0</v>
      </c>
      <c r="W11" s="55">
        <v>0</v>
      </c>
      <c r="X11" s="55">
        <v>0</v>
      </c>
      <c r="Y11" s="55">
        <v>0</v>
      </c>
      <c r="Z11" s="55" t="s">
        <v>358</v>
      </c>
      <c r="AA11" s="55" t="s">
        <v>358</v>
      </c>
      <c r="AB11" s="185">
        <v>0</v>
      </c>
      <c r="AC11" s="62" t="s">
        <v>358</v>
      </c>
      <c r="AD11" s="55" t="s">
        <v>358</v>
      </c>
      <c r="AE11" s="55">
        <v>0</v>
      </c>
      <c r="AF11" s="55" t="s">
        <v>358</v>
      </c>
      <c r="AG11" s="55" t="s">
        <v>358</v>
      </c>
      <c r="AH11" s="185" t="s">
        <v>358</v>
      </c>
      <c r="AI11" s="192">
        <v>0</v>
      </c>
      <c r="AJ11" s="193">
        <v>0</v>
      </c>
      <c r="AK11" s="194">
        <v>0</v>
      </c>
      <c r="AL11" s="192" t="s">
        <v>358</v>
      </c>
      <c r="AM11" s="193" t="s">
        <v>358</v>
      </c>
    </row>
    <row r="12" spans="1:39" s="112" customFormat="1" ht="30" customHeight="1" x14ac:dyDescent="0.3">
      <c r="A12" s="57" t="str">
        <f>$E$1</f>
        <v>Unitil - FG&amp;E</v>
      </c>
      <c r="B12" s="63" t="s">
        <v>358</v>
      </c>
      <c r="C12" s="63" t="s">
        <v>358</v>
      </c>
      <c r="D12" s="55" t="s">
        <v>359</v>
      </c>
      <c r="E12" s="55" t="s">
        <v>360</v>
      </c>
      <c r="F12" s="448"/>
      <c r="G12" s="448"/>
      <c r="H12" s="449"/>
      <c r="I12" s="62">
        <v>0</v>
      </c>
      <c r="J12" s="63" t="s">
        <v>358</v>
      </c>
      <c r="K12" s="55">
        <v>0</v>
      </c>
      <c r="L12" s="55" t="s">
        <v>358</v>
      </c>
      <c r="M12" s="63" t="s">
        <v>358</v>
      </c>
      <c r="N12" s="63" t="s">
        <v>358</v>
      </c>
      <c r="O12" s="63" t="s">
        <v>358</v>
      </c>
      <c r="P12" s="185">
        <v>0</v>
      </c>
      <c r="Q12" s="62" t="s">
        <v>358</v>
      </c>
      <c r="R12" s="55" t="s">
        <v>358</v>
      </c>
      <c r="S12" s="55" t="s">
        <v>358</v>
      </c>
      <c r="T12" s="55" t="s">
        <v>358</v>
      </c>
      <c r="U12" s="185" t="s">
        <v>358</v>
      </c>
      <c r="V12" s="62">
        <v>0</v>
      </c>
      <c r="W12" s="55">
        <v>0</v>
      </c>
      <c r="X12" s="55">
        <v>0</v>
      </c>
      <c r="Y12" s="55">
        <v>0</v>
      </c>
      <c r="Z12" s="55" t="s">
        <v>358</v>
      </c>
      <c r="AA12" s="55" t="s">
        <v>358</v>
      </c>
      <c r="AB12" s="185">
        <v>0</v>
      </c>
      <c r="AC12" s="62" t="s">
        <v>358</v>
      </c>
      <c r="AD12" s="55" t="s">
        <v>358</v>
      </c>
      <c r="AE12" s="55">
        <v>0</v>
      </c>
      <c r="AF12" s="55" t="s">
        <v>358</v>
      </c>
      <c r="AG12" s="55" t="s">
        <v>358</v>
      </c>
      <c r="AH12" s="185" t="s">
        <v>358</v>
      </c>
      <c r="AI12" s="62">
        <v>0</v>
      </c>
      <c r="AJ12" s="185">
        <v>0</v>
      </c>
      <c r="AK12" s="66">
        <v>0</v>
      </c>
      <c r="AL12" s="62" t="s">
        <v>358</v>
      </c>
      <c r="AM12" s="185" t="s">
        <v>358</v>
      </c>
    </row>
    <row r="13" spans="1:39" s="112" customFormat="1" ht="30" customHeight="1" x14ac:dyDescent="0.3">
      <c r="A13" s="57" t="str">
        <f t="shared" si="0"/>
        <v>Unitil - FG&amp;E</v>
      </c>
      <c r="B13" s="63" t="s">
        <v>358</v>
      </c>
      <c r="C13" s="63" t="s">
        <v>358</v>
      </c>
      <c r="D13" s="55" t="s">
        <v>366</v>
      </c>
      <c r="E13" s="55" t="s">
        <v>360</v>
      </c>
      <c r="F13" s="55" t="s">
        <v>367</v>
      </c>
      <c r="G13" s="55" t="s">
        <v>360</v>
      </c>
      <c r="H13" s="9" t="s">
        <v>362</v>
      </c>
      <c r="I13" s="62">
        <v>0</v>
      </c>
      <c r="J13" s="55" t="s">
        <v>358</v>
      </c>
      <c r="K13" s="55">
        <v>0</v>
      </c>
      <c r="L13" s="55" t="s">
        <v>358</v>
      </c>
      <c r="M13" s="55" t="s">
        <v>358</v>
      </c>
      <c r="N13" s="55" t="s">
        <v>358</v>
      </c>
      <c r="O13" s="55" t="s">
        <v>358</v>
      </c>
      <c r="P13" s="191">
        <v>0</v>
      </c>
      <c r="Q13" s="62" t="s">
        <v>358</v>
      </c>
      <c r="R13" s="55" t="s">
        <v>358</v>
      </c>
      <c r="S13" s="55" t="s">
        <v>358</v>
      </c>
      <c r="T13" s="55" t="s">
        <v>358</v>
      </c>
      <c r="U13" s="191" t="s">
        <v>358</v>
      </c>
      <c r="V13" s="62">
        <v>0</v>
      </c>
      <c r="W13" s="55">
        <v>0</v>
      </c>
      <c r="X13" s="55">
        <v>0</v>
      </c>
      <c r="Y13" s="55">
        <v>0</v>
      </c>
      <c r="Z13" s="55" t="s">
        <v>358</v>
      </c>
      <c r="AA13" s="55" t="s">
        <v>358</v>
      </c>
      <c r="AB13" s="185">
        <v>0</v>
      </c>
      <c r="AC13" s="62" t="s">
        <v>358</v>
      </c>
      <c r="AD13" s="55" t="s">
        <v>358</v>
      </c>
      <c r="AE13" s="55">
        <v>0</v>
      </c>
      <c r="AF13" s="55" t="s">
        <v>358</v>
      </c>
      <c r="AG13" s="55" t="s">
        <v>358</v>
      </c>
      <c r="AH13" s="185" t="s">
        <v>358</v>
      </c>
      <c r="AI13" s="192">
        <v>0</v>
      </c>
      <c r="AJ13" s="195">
        <v>0</v>
      </c>
      <c r="AK13" s="194">
        <v>0</v>
      </c>
      <c r="AL13" s="192" t="s">
        <v>358</v>
      </c>
      <c r="AM13" s="195" t="s">
        <v>358</v>
      </c>
    </row>
    <row r="14" spans="1:39" s="112" customFormat="1" ht="30" customHeight="1" x14ac:dyDescent="0.3">
      <c r="A14" s="57" t="str">
        <f t="shared" si="0"/>
        <v>Unitil - FG&amp;E</v>
      </c>
      <c r="B14" s="63" t="s">
        <v>358</v>
      </c>
      <c r="C14" s="63" t="s">
        <v>358</v>
      </c>
      <c r="D14" s="55" t="s">
        <v>366</v>
      </c>
      <c r="E14" s="55" t="s">
        <v>360</v>
      </c>
      <c r="F14" s="55" t="s">
        <v>368</v>
      </c>
      <c r="G14" s="55" t="s">
        <v>360</v>
      </c>
      <c r="H14" s="9" t="s">
        <v>362</v>
      </c>
      <c r="I14" s="62">
        <v>0</v>
      </c>
      <c r="J14" s="55" t="s">
        <v>358</v>
      </c>
      <c r="K14" s="55">
        <v>0</v>
      </c>
      <c r="L14" s="55" t="s">
        <v>358</v>
      </c>
      <c r="M14" s="55" t="s">
        <v>358</v>
      </c>
      <c r="N14" s="55" t="s">
        <v>358</v>
      </c>
      <c r="O14" s="55" t="s">
        <v>358</v>
      </c>
      <c r="P14" s="191">
        <v>0</v>
      </c>
      <c r="Q14" s="62" t="s">
        <v>358</v>
      </c>
      <c r="R14" s="55" t="s">
        <v>358</v>
      </c>
      <c r="S14" s="55" t="s">
        <v>358</v>
      </c>
      <c r="T14" s="55" t="s">
        <v>358</v>
      </c>
      <c r="U14" s="191" t="s">
        <v>358</v>
      </c>
      <c r="V14" s="62">
        <v>0</v>
      </c>
      <c r="W14" s="55">
        <v>0</v>
      </c>
      <c r="X14" s="55">
        <v>0</v>
      </c>
      <c r="Y14" s="55">
        <v>0</v>
      </c>
      <c r="Z14" s="55" t="s">
        <v>358</v>
      </c>
      <c r="AA14" s="55" t="s">
        <v>358</v>
      </c>
      <c r="AB14" s="185">
        <v>0</v>
      </c>
      <c r="AC14" s="62" t="s">
        <v>358</v>
      </c>
      <c r="AD14" s="55" t="s">
        <v>358</v>
      </c>
      <c r="AE14" s="55">
        <v>0</v>
      </c>
      <c r="AF14" s="190" t="s">
        <v>358</v>
      </c>
      <c r="AG14" s="190" t="s">
        <v>358</v>
      </c>
      <c r="AH14" s="191" t="s">
        <v>358</v>
      </c>
      <c r="AI14" s="192">
        <v>0</v>
      </c>
      <c r="AJ14" s="195">
        <v>0</v>
      </c>
      <c r="AK14" s="194">
        <v>0</v>
      </c>
      <c r="AL14" s="192" t="s">
        <v>358</v>
      </c>
      <c r="AM14" s="195" t="s">
        <v>358</v>
      </c>
    </row>
    <row r="15" spans="1:39" s="112" customFormat="1" ht="30" customHeight="1" x14ac:dyDescent="0.3">
      <c r="A15" s="57" t="str">
        <f t="shared" si="0"/>
        <v>Unitil - FG&amp;E</v>
      </c>
      <c r="B15" s="63" t="s">
        <v>358</v>
      </c>
      <c r="C15" s="63" t="s">
        <v>358</v>
      </c>
      <c r="D15" s="55" t="s">
        <v>366</v>
      </c>
      <c r="E15" s="55" t="s">
        <v>360</v>
      </c>
      <c r="F15" s="55" t="s">
        <v>369</v>
      </c>
      <c r="G15" s="55" t="s">
        <v>360</v>
      </c>
      <c r="H15" s="9" t="s">
        <v>362</v>
      </c>
      <c r="I15" s="62">
        <v>0</v>
      </c>
      <c r="J15" s="55" t="s">
        <v>358</v>
      </c>
      <c r="K15" s="55">
        <v>0</v>
      </c>
      <c r="L15" s="55" t="s">
        <v>358</v>
      </c>
      <c r="M15" s="55" t="s">
        <v>358</v>
      </c>
      <c r="N15" s="55" t="s">
        <v>358</v>
      </c>
      <c r="O15" s="55" t="s">
        <v>358</v>
      </c>
      <c r="P15" s="191">
        <v>0</v>
      </c>
      <c r="Q15" s="62" t="s">
        <v>358</v>
      </c>
      <c r="R15" s="55" t="s">
        <v>358</v>
      </c>
      <c r="S15" s="55" t="s">
        <v>358</v>
      </c>
      <c r="T15" s="55" t="s">
        <v>358</v>
      </c>
      <c r="U15" s="191" t="s">
        <v>358</v>
      </c>
      <c r="V15" s="62">
        <v>0</v>
      </c>
      <c r="W15" s="55">
        <v>0</v>
      </c>
      <c r="X15" s="55">
        <v>0</v>
      </c>
      <c r="Y15" s="55">
        <v>0</v>
      </c>
      <c r="Z15" s="55" t="s">
        <v>358</v>
      </c>
      <c r="AA15" s="55" t="s">
        <v>358</v>
      </c>
      <c r="AB15" s="185">
        <v>0</v>
      </c>
      <c r="AC15" s="62" t="s">
        <v>358</v>
      </c>
      <c r="AD15" s="55" t="s">
        <v>358</v>
      </c>
      <c r="AE15" s="55">
        <v>0</v>
      </c>
      <c r="AF15" s="190" t="s">
        <v>358</v>
      </c>
      <c r="AG15" s="190" t="s">
        <v>358</v>
      </c>
      <c r="AH15" s="191" t="s">
        <v>358</v>
      </c>
      <c r="AI15" s="192">
        <v>0</v>
      </c>
      <c r="AJ15" s="195">
        <v>0</v>
      </c>
      <c r="AK15" s="194">
        <v>0</v>
      </c>
      <c r="AL15" s="192" t="s">
        <v>358</v>
      </c>
      <c r="AM15" s="195" t="s">
        <v>358</v>
      </c>
    </row>
    <row r="16" spans="1:39" s="112" customFormat="1" ht="30" customHeight="1" x14ac:dyDescent="0.3">
      <c r="A16" s="57" t="str">
        <f t="shared" si="0"/>
        <v>Unitil - FG&amp;E</v>
      </c>
      <c r="B16" s="63" t="s">
        <v>358</v>
      </c>
      <c r="C16" s="63" t="s">
        <v>358</v>
      </c>
      <c r="D16" s="55" t="s">
        <v>366</v>
      </c>
      <c r="E16" s="55" t="s">
        <v>360</v>
      </c>
      <c r="F16" s="448"/>
      <c r="G16" s="448"/>
      <c r="H16" s="449"/>
      <c r="I16" s="62">
        <v>0</v>
      </c>
      <c r="J16" s="55" t="s">
        <v>358</v>
      </c>
      <c r="K16" s="55">
        <v>0</v>
      </c>
      <c r="L16" s="55" t="s">
        <v>358</v>
      </c>
      <c r="M16" s="55" t="s">
        <v>358</v>
      </c>
      <c r="N16" s="55" t="s">
        <v>358</v>
      </c>
      <c r="O16" s="55" t="s">
        <v>358</v>
      </c>
      <c r="P16" s="191">
        <v>0</v>
      </c>
      <c r="Q16" s="62" t="s">
        <v>358</v>
      </c>
      <c r="R16" s="55" t="s">
        <v>358</v>
      </c>
      <c r="S16" s="55" t="s">
        <v>358</v>
      </c>
      <c r="T16" s="55" t="s">
        <v>358</v>
      </c>
      <c r="U16" s="191" t="s">
        <v>358</v>
      </c>
      <c r="V16" s="62">
        <v>0</v>
      </c>
      <c r="W16" s="55">
        <v>0</v>
      </c>
      <c r="X16" s="55">
        <v>0</v>
      </c>
      <c r="Y16" s="55">
        <v>0</v>
      </c>
      <c r="Z16" s="55" t="s">
        <v>358</v>
      </c>
      <c r="AA16" s="55" t="s">
        <v>358</v>
      </c>
      <c r="AB16" s="185">
        <v>0</v>
      </c>
      <c r="AC16" s="62" t="s">
        <v>358</v>
      </c>
      <c r="AD16" s="55" t="s">
        <v>358</v>
      </c>
      <c r="AE16" s="55">
        <v>0</v>
      </c>
      <c r="AF16" s="190" t="s">
        <v>358</v>
      </c>
      <c r="AG16" s="190" t="s">
        <v>358</v>
      </c>
      <c r="AH16" s="191" t="s">
        <v>358</v>
      </c>
      <c r="AI16" s="192">
        <v>0</v>
      </c>
      <c r="AJ16" s="195">
        <v>0</v>
      </c>
      <c r="AK16" s="194">
        <v>0</v>
      </c>
      <c r="AL16" s="192" t="s">
        <v>358</v>
      </c>
      <c r="AM16" s="195" t="s">
        <v>358</v>
      </c>
    </row>
    <row r="17" spans="1:39" s="112" customFormat="1" ht="30" customHeight="1" x14ac:dyDescent="0.3">
      <c r="A17" s="57" t="str">
        <f t="shared" si="0"/>
        <v>Unitil - FG&amp;E</v>
      </c>
      <c r="B17" s="63" t="s">
        <v>358</v>
      </c>
      <c r="C17" s="63" t="s">
        <v>358</v>
      </c>
      <c r="D17" s="55" t="s">
        <v>370</v>
      </c>
      <c r="E17" s="55" t="s">
        <v>370</v>
      </c>
      <c r="F17" s="55" t="s">
        <v>371</v>
      </c>
      <c r="G17" s="55" t="s">
        <v>370</v>
      </c>
      <c r="H17" s="9" t="s">
        <v>362</v>
      </c>
      <c r="I17" s="62">
        <v>0</v>
      </c>
      <c r="J17" s="55" t="s">
        <v>358</v>
      </c>
      <c r="K17" s="55">
        <v>1</v>
      </c>
      <c r="L17" s="55" t="s">
        <v>358</v>
      </c>
      <c r="M17" s="55" t="s">
        <v>358</v>
      </c>
      <c r="N17" s="55" t="s">
        <v>358</v>
      </c>
      <c r="O17" s="55" t="s">
        <v>358</v>
      </c>
      <c r="P17" s="191">
        <v>0</v>
      </c>
      <c r="Q17" s="62" t="s">
        <v>358</v>
      </c>
      <c r="R17" s="55" t="s">
        <v>358</v>
      </c>
      <c r="S17" s="55" t="s">
        <v>358</v>
      </c>
      <c r="T17" s="55"/>
      <c r="U17" s="191" t="s">
        <v>358</v>
      </c>
      <c r="V17" s="62">
        <v>0</v>
      </c>
      <c r="W17" s="55">
        <v>0</v>
      </c>
      <c r="X17" s="55">
        <v>0</v>
      </c>
      <c r="Y17" s="55">
        <v>0</v>
      </c>
      <c r="Z17" s="55" t="s">
        <v>358</v>
      </c>
      <c r="AA17" s="55" t="s">
        <v>358</v>
      </c>
      <c r="AB17" s="185">
        <v>0</v>
      </c>
      <c r="AC17" s="62" t="s">
        <v>358</v>
      </c>
      <c r="AD17" s="55" t="s">
        <v>358</v>
      </c>
      <c r="AE17" s="55">
        <v>0</v>
      </c>
      <c r="AF17" s="190" t="s">
        <v>358</v>
      </c>
      <c r="AG17" s="190" t="s">
        <v>358</v>
      </c>
      <c r="AH17" s="191" t="s">
        <v>358</v>
      </c>
      <c r="AI17" s="192">
        <v>0</v>
      </c>
      <c r="AJ17" s="195">
        <v>0</v>
      </c>
      <c r="AK17" s="194">
        <v>0</v>
      </c>
      <c r="AL17" s="192" t="s">
        <v>358</v>
      </c>
      <c r="AM17" s="195" t="s">
        <v>358</v>
      </c>
    </row>
    <row r="18" spans="1:39" s="112" customFormat="1" ht="30" customHeight="1" x14ac:dyDescent="0.3">
      <c r="A18" s="57" t="str">
        <f t="shared" si="0"/>
        <v>Unitil - FG&amp;E</v>
      </c>
      <c r="B18" s="63" t="s">
        <v>358</v>
      </c>
      <c r="C18" s="63" t="s">
        <v>358</v>
      </c>
      <c r="D18" s="55" t="s">
        <v>370</v>
      </c>
      <c r="E18" s="55" t="s">
        <v>370</v>
      </c>
      <c r="F18" s="55" t="s">
        <v>372</v>
      </c>
      <c r="G18" s="55" t="s">
        <v>370</v>
      </c>
      <c r="H18" s="9" t="s">
        <v>362</v>
      </c>
      <c r="I18" s="62">
        <v>0</v>
      </c>
      <c r="J18" s="55" t="s">
        <v>358</v>
      </c>
      <c r="K18" s="55">
        <v>1</v>
      </c>
      <c r="L18" s="55" t="s">
        <v>358</v>
      </c>
      <c r="M18" s="55" t="s">
        <v>358</v>
      </c>
      <c r="N18" s="55" t="s">
        <v>358</v>
      </c>
      <c r="O18" s="55" t="s">
        <v>358</v>
      </c>
      <c r="P18" s="191">
        <v>0</v>
      </c>
      <c r="Q18" s="62" t="s">
        <v>358</v>
      </c>
      <c r="R18" s="55" t="s">
        <v>358</v>
      </c>
      <c r="S18" s="55" t="s">
        <v>358</v>
      </c>
      <c r="T18" s="55" t="s">
        <v>358</v>
      </c>
      <c r="U18" s="191" t="s">
        <v>358</v>
      </c>
      <c r="V18" s="62">
        <v>0</v>
      </c>
      <c r="W18" s="55">
        <v>0</v>
      </c>
      <c r="X18" s="55">
        <v>0</v>
      </c>
      <c r="Y18" s="55">
        <v>0</v>
      </c>
      <c r="Z18" s="55" t="s">
        <v>358</v>
      </c>
      <c r="AA18" s="55" t="s">
        <v>358</v>
      </c>
      <c r="AB18" s="185">
        <v>0</v>
      </c>
      <c r="AC18" s="62" t="s">
        <v>358</v>
      </c>
      <c r="AD18" s="55" t="s">
        <v>358</v>
      </c>
      <c r="AE18" s="55">
        <v>0</v>
      </c>
      <c r="AF18" s="190" t="s">
        <v>358</v>
      </c>
      <c r="AG18" s="190" t="s">
        <v>358</v>
      </c>
      <c r="AH18" s="191" t="s">
        <v>358</v>
      </c>
      <c r="AI18" s="192">
        <v>0</v>
      </c>
      <c r="AJ18" s="195">
        <v>0</v>
      </c>
      <c r="AK18" s="194">
        <v>0</v>
      </c>
      <c r="AL18" s="192" t="s">
        <v>358</v>
      </c>
      <c r="AM18" s="195" t="s">
        <v>358</v>
      </c>
    </row>
    <row r="19" spans="1:39" s="112" customFormat="1" ht="30" customHeight="1" x14ac:dyDescent="0.3">
      <c r="A19" s="57" t="str">
        <f t="shared" si="0"/>
        <v>Unitil - FG&amp;E</v>
      </c>
      <c r="B19" s="63" t="s">
        <v>358</v>
      </c>
      <c r="C19" s="63" t="s">
        <v>358</v>
      </c>
      <c r="D19" s="55" t="s">
        <v>370</v>
      </c>
      <c r="E19" s="55" t="s">
        <v>370</v>
      </c>
      <c r="F19" s="55" t="s">
        <v>373</v>
      </c>
      <c r="G19" s="55" t="s">
        <v>374</v>
      </c>
      <c r="H19" s="9" t="s">
        <v>362</v>
      </c>
      <c r="I19" s="62">
        <v>0</v>
      </c>
      <c r="J19" s="55" t="s">
        <v>358</v>
      </c>
      <c r="K19" s="55">
        <v>1</v>
      </c>
      <c r="L19" s="55" t="s">
        <v>358</v>
      </c>
      <c r="M19" s="55" t="s">
        <v>358</v>
      </c>
      <c r="N19" s="55" t="s">
        <v>358</v>
      </c>
      <c r="O19" s="55" t="s">
        <v>358</v>
      </c>
      <c r="P19" s="191">
        <v>0</v>
      </c>
      <c r="Q19" s="62" t="s">
        <v>358</v>
      </c>
      <c r="R19" s="55" t="s">
        <v>358</v>
      </c>
      <c r="S19" s="55" t="s">
        <v>358</v>
      </c>
      <c r="T19" s="55" t="s">
        <v>358</v>
      </c>
      <c r="U19" s="191" t="s">
        <v>358</v>
      </c>
      <c r="V19" s="62">
        <v>6</v>
      </c>
      <c r="W19" s="55">
        <v>2</v>
      </c>
      <c r="X19" s="55">
        <v>0</v>
      </c>
      <c r="Y19" s="55">
        <v>9</v>
      </c>
      <c r="Z19" s="55" t="s">
        <v>358</v>
      </c>
      <c r="AA19" s="55" t="s">
        <v>358</v>
      </c>
      <c r="AB19" s="185">
        <v>0</v>
      </c>
      <c r="AC19" s="62" t="s">
        <v>358</v>
      </c>
      <c r="AD19" s="55" t="s">
        <v>358</v>
      </c>
      <c r="AE19" s="55">
        <v>0</v>
      </c>
      <c r="AF19" s="190" t="s">
        <v>358</v>
      </c>
      <c r="AG19" s="190" t="s">
        <v>358</v>
      </c>
      <c r="AH19" s="191" t="s">
        <v>358</v>
      </c>
      <c r="AI19" s="192">
        <v>18</v>
      </c>
      <c r="AJ19" s="195">
        <v>0</v>
      </c>
      <c r="AK19" s="194">
        <v>0</v>
      </c>
      <c r="AL19" s="192" t="s">
        <v>358</v>
      </c>
      <c r="AM19" s="195" t="s">
        <v>358</v>
      </c>
    </row>
    <row r="20" spans="1:39" s="112" customFormat="1" ht="30" customHeight="1" x14ac:dyDescent="0.3">
      <c r="A20" s="57" t="str">
        <f t="shared" si="0"/>
        <v>Unitil - FG&amp;E</v>
      </c>
      <c r="B20" s="63" t="s">
        <v>358</v>
      </c>
      <c r="C20" s="63" t="s">
        <v>358</v>
      </c>
      <c r="D20" s="55" t="s">
        <v>370</v>
      </c>
      <c r="E20" s="55" t="s">
        <v>370</v>
      </c>
      <c r="F20" s="55" t="s">
        <v>375</v>
      </c>
      <c r="G20" s="55" t="s">
        <v>370</v>
      </c>
      <c r="H20" s="9" t="s">
        <v>362</v>
      </c>
      <c r="I20" s="62">
        <v>0</v>
      </c>
      <c r="J20" s="55" t="s">
        <v>358</v>
      </c>
      <c r="K20" s="55">
        <v>1</v>
      </c>
      <c r="L20" s="55" t="s">
        <v>358</v>
      </c>
      <c r="M20" s="55" t="s">
        <v>358</v>
      </c>
      <c r="N20" s="55" t="s">
        <v>358</v>
      </c>
      <c r="O20" s="55" t="s">
        <v>358</v>
      </c>
      <c r="P20" s="191">
        <v>0</v>
      </c>
      <c r="Q20" s="62" t="s">
        <v>358</v>
      </c>
      <c r="R20" s="55" t="s">
        <v>358</v>
      </c>
      <c r="S20" s="55" t="s">
        <v>358</v>
      </c>
      <c r="T20" s="55" t="s">
        <v>358</v>
      </c>
      <c r="U20" s="191" t="s">
        <v>358</v>
      </c>
      <c r="V20" s="62">
        <v>0</v>
      </c>
      <c r="W20" s="55">
        <v>1</v>
      </c>
      <c r="X20" s="55">
        <v>0</v>
      </c>
      <c r="Y20" s="55">
        <v>3</v>
      </c>
      <c r="Z20" s="55" t="s">
        <v>358</v>
      </c>
      <c r="AA20" s="55" t="s">
        <v>358</v>
      </c>
      <c r="AB20" s="185">
        <v>0</v>
      </c>
      <c r="AC20" s="62" t="s">
        <v>358</v>
      </c>
      <c r="AD20" s="55" t="s">
        <v>358</v>
      </c>
      <c r="AE20" s="55">
        <v>0</v>
      </c>
      <c r="AF20" s="190" t="s">
        <v>358</v>
      </c>
      <c r="AG20" s="190" t="s">
        <v>358</v>
      </c>
      <c r="AH20" s="191" t="s">
        <v>358</v>
      </c>
      <c r="AI20" s="192">
        <v>4</v>
      </c>
      <c r="AJ20" s="195">
        <v>0</v>
      </c>
      <c r="AK20" s="194">
        <v>0</v>
      </c>
      <c r="AL20" s="192" t="s">
        <v>358</v>
      </c>
      <c r="AM20" s="195" t="s">
        <v>358</v>
      </c>
    </row>
    <row r="21" spans="1:39" s="112" customFormat="1" ht="30" customHeight="1" x14ac:dyDescent="0.3">
      <c r="A21" s="57" t="str">
        <f t="shared" si="0"/>
        <v>Unitil - FG&amp;E</v>
      </c>
      <c r="B21" s="63" t="s">
        <v>358</v>
      </c>
      <c r="C21" s="63" t="s">
        <v>358</v>
      </c>
      <c r="D21" s="55" t="s">
        <v>370</v>
      </c>
      <c r="E21" s="55" t="s">
        <v>370</v>
      </c>
      <c r="F21" s="448"/>
      <c r="G21" s="448"/>
      <c r="H21" s="449"/>
      <c r="I21" s="62">
        <v>0</v>
      </c>
      <c r="J21" s="55" t="s">
        <v>358</v>
      </c>
      <c r="K21" s="55">
        <v>0</v>
      </c>
      <c r="L21" s="55" t="s">
        <v>358</v>
      </c>
      <c r="M21" s="55" t="s">
        <v>358</v>
      </c>
      <c r="N21" s="55" t="s">
        <v>358</v>
      </c>
      <c r="O21" s="55" t="s">
        <v>358</v>
      </c>
      <c r="P21" s="191">
        <v>0</v>
      </c>
      <c r="Q21" s="62" t="s">
        <v>358</v>
      </c>
      <c r="R21" s="55" t="s">
        <v>358</v>
      </c>
      <c r="S21" s="55" t="s">
        <v>358</v>
      </c>
      <c r="T21" s="55" t="s">
        <v>358</v>
      </c>
      <c r="U21" s="191" t="s">
        <v>358</v>
      </c>
      <c r="V21" s="62">
        <v>0</v>
      </c>
      <c r="W21" s="55">
        <v>1</v>
      </c>
      <c r="X21" s="55">
        <v>1</v>
      </c>
      <c r="Y21" s="55">
        <v>0</v>
      </c>
      <c r="Z21" s="55" t="s">
        <v>358</v>
      </c>
      <c r="AA21" s="55" t="s">
        <v>358</v>
      </c>
      <c r="AB21" s="185">
        <v>0</v>
      </c>
      <c r="AC21" s="62" t="s">
        <v>358</v>
      </c>
      <c r="AD21" s="55" t="s">
        <v>358</v>
      </c>
      <c r="AE21" s="55">
        <v>0</v>
      </c>
      <c r="AF21" s="190" t="s">
        <v>358</v>
      </c>
      <c r="AG21" s="190" t="s">
        <v>358</v>
      </c>
      <c r="AH21" s="191" t="s">
        <v>358</v>
      </c>
      <c r="AI21" s="192">
        <v>0</v>
      </c>
      <c r="AJ21" s="195">
        <v>0</v>
      </c>
      <c r="AK21" s="194">
        <v>0</v>
      </c>
      <c r="AL21" s="192" t="s">
        <v>358</v>
      </c>
      <c r="AM21" s="195" t="s">
        <v>358</v>
      </c>
    </row>
    <row r="22" spans="1:39" s="112" customFormat="1" ht="30" customHeight="1" x14ac:dyDescent="0.3">
      <c r="A22" s="57" t="str">
        <f t="shared" si="0"/>
        <v>Unitil - FG&amp;E</v>
      </c>
      <c r="B22" s="63" t="s">
        <v>358</v>
      </c>
      <c r="C22" s="63" t="s">
        <v>358</v>
      </c>
      <c r="D22" s="55" t="s">
        <v>376</v>
      </c>
      <c r="E22" s="55" t="s">
        <v>360</v>
      </c>
      <c r="F22" s="55" t="s">
        <v>377</v>
      </c>
      <c r="G22" s="55" t="s">
        <v>360</v>
      </c>
      <c r="H22" s="9" t="s">
        <v>362</v>
      </c>
      <c r="I22" s="62">
        <v>0</v>
      </c>
      <c r="J22" s="55" t="s">
        <v>358</v>
      </c>
      <c r="K22" s="55">
        <v>0</v>
      </c>
      <c r="L22" s="55" t="s">
        <v>358</v>
      </c>
      <c r="M22" s="55" t="s">
        <v>358</v>
      </c>
      <c r="N22" s="55" t="s">
        <v>358</v>
      </c>
      <c r="O22" s="55" t="s">
        <v>358</v>
      </c>
      <c r="P22" s="191">
        <v>0</v>
      </c>
      <c r="Q22" s="62" t="s">
        <v>358</v>
      </c>
      <c r="R22" s="55" t="s">
        <v>358</v>
      </c>
      <c r="S22" s="55" t="s">
        <v>358</v>
      </c>
      <c r="T22" s="55" t="s">
        <v>358</v>
      </c>
      <c r="U22" s="191" t="s">
        <v>358</v>
      </c>
      <c r="V22" s="62">
        <v>0</v>
      </c>
      <c r="W22" s="55">
        <v>0</v>
      </c>
      <c r="X22" s="55">
        <v>0</v>
      </c>
      <c r="Y22" s="55">
        <v>0</v>
      </c>
      <c r="Z22" s="55" t="s">
        <v>358</v>
      </c>
      <c r="AA22" s="55" t="s">
        <v>358</v>
      </c>
      <c r="AB22" s="185">
        <v>0</v>
      </c>
      <c r="AC22" s="62" t="s">
        <v>358</v>
      </c>
      <c r="AD22" s="55" t="s">
        <v>358</v>
      </c>
      <c r="AE22" s="55">
        <v>0</v>
      </c>
      <c r="AF22" s="190" t="s">
        <v>358</v>
      </c>
      <c r="AG22" s="190" t="s">
        <v>358</v>
      </c>
      <c r="AH22" s="191" t="s">
        <v>358</v>
      </c>
      <c r="AI22" s="192">
        <v>0</v>
      </c>
      <c r="AJ22" s="195">
        <v>0</v>
      </c>
      <c r="AK22" s="194">
        <v>0</v>
      </c>
      <c r="AL22" s="192" t="s">
        <v>358</v>
      </c>
      <c r="AM22" s="195" t="s">
        <v>358</v>
      </c>
    </row>
    <row r="23" spans="1:39" s="112" customFormat="1" ht="30" customHeight="1" x14ac:dyDescent="0.3">
      <c r="A23" s="57" t="str">
        <f t="shared" si="0"/>
        <v>Unitil - FG&amp;E</v>
      </c>
      <c r="B23" s="63" t="s">
        <v>358</v>
      </c>
      <c r="C23" s="63" t="s">
        <v>358</v>
      </c>
      <c r="D23" s="55" t="s">
        <v>376</v>
      </c>
      <c r="E23" s="55" t="s">
        <v>360</v>
      </c>
      <c r="F23" s="448"/>
      <c r="G23" s="448"/>
      <c r="H23" s="449"/>
      <c r="I23" s="62">
        <v>0</v>
      </c>
      <c r="J23" s="55" t="s">
        <v>358</v>
      </c>
      <c r="K23" s="55">
        <v>0</v>
      </c>
      <c r="L23" s="55" t="s">
        <v>358</v>
      </c>
      <c r="M23" s="55" t="s">
        <v>358</v>
      </c>
      <c r="N23" s="55" t="s">
        <v>358</v>
      </c>
      <c r="O23" s="55" t="s">
        <v>358</v>
      </c>
      <c r="P23" s="191">
        <v>0</v>
      </c>
      <c r="Q23" s="62" t="s">
        <v>358</v>
      </c>
      <c r="R23" s="55" t="s">
        <v>358</v>
      </c>
      <c r="S23" s="55" t="s">
        <v>358</v>
      </c>
      <c r="T23" s="55" t="s">
        <v>358</v>
      </c>
      <c r="U23" s="191" t="s">
        <v>358</v>
      </c>
      <c r="V23" s="62">
        <v>0</v>
      </c>
      <c r="W23" s="55">
        <v>0</v>
      </c>
      <c r="X23" s="55">
        <v>0</v>
      </c>
      <c r="Y23" s="55">
        <v>0</v>
      </c>
      <c r="Z23" s="55" t="s">
        <v>358</v>
      </c>
      <c r="AA23" s="55" t="s">
        <v>358</v>
      </c>
      <c r="AB23" s="185">
        <v>0</v>
      </c>
      <c r="AC23" s="62" t="s">
        <v>358</v>
      </c>
      <c r="AD23" s="55" t="s">
        <v>358</v>
      </c>
      <c r="AE23" s="55">
        <v>0</v>
      </c>
      <c r="AF23" s="190" t="s">
        <v>358</v>
      </c>
      <c r="AG23" s="190" t="s">
        <v>358</v>
      </c>
      <c r="AH23" s="191" t="s">
        <v>358</v>
      </c>
      <c r="AI23" s="192">
        <v>0</v>
      </c>
      <c r="AJ23" s="195">
        <v>0</v>
      </c>
      <c r="AK23" s="194">
        <v>0</v>
      </c>
      <c r="AL23" s="192" t="s">
        <v>358</v>
      </c>
      <c r="AM23" s="195" t="s">
        <v>358</v>
      </c>
    </row>
    <row r="24" spans="1:39" s="112" customFormat="1" ht="30" customHeight="1" x14ac:dyDescent="0.3">
      <c r="A24" s="57" t="str">
        <f t="shared" si="0"/>
        <v>Unitil - FG&amp;E</v>
      </c>
      <c r="B24" s="63" t="s">
        <v>358</v>
      </c>
      <c r="C24" s="63" t="s">
        <v>358</v>
      </c>
      <c r="D24" s="55" t="s">
        <v>378</v>
      </c>
      <c r="E24" s="55" t="s">
        <v>360</v>
      </c>
      <c r="F24" s="55">
        <v>1341</v>
      </c>
      <c r="G24" s="55" t="s">
        <v>360</v>
      </c>
      <c r="H24" s="9" t="s">
        <v>362</v>
      </c>
      <c r="I24" s="62">
        <v>0</v>
      </c>
      <c r="J24" s="55" t="s">
        <v>358</v>
      </c>
      <c r="K24" s="55">
        <v>0</v>
      </c>
      <c r="L24" s="55" t="s">
        <v>358</v>
      </c>
      <c r="M24" s="55" t="s">
        <v>358</v>
      </c>
      <c r="N24" s="55" t="s">
        <v>358</v>
      </c>
      <c r="O24" s="55" t="s">
        <v>358</v>
      </c>
      <c r="P24" s="191">
        <v>0</v>
      </c>
      <c r="Q24" s="62" t="s">
        <v>358</v>
      </c>
      <c r="R24" s="55" t="s">
        <v>358</v>
      </c>
      <c r="S24" s="55" t="s">
        <v>358</v>
      </c>
      <c r="T24" s="55" t="s">
        <v>358</v>
      </c>
      <c r="U24" s="191" t="s">
        <v>358</v>
      </c>
      <c r="V24" s="62">
        <v>0</v>
      </c>
      <c r="W24" s="55">
        <v>0</v>
      </c>
      <c r="X24" s="55">
        <v>0</v>
      </c>
      <c r="Y24" s="55">
        <v>0</v>
      </c>
      <c r="Z24" s="55" t="s">
        <v>358</v>
      </c>
      <c r="AA24" s="55" t="s">
        <v>358</v>
      </c>
      <c r="AB24" s="185">
        <v>0</v>
      </c>
      <c r="AC24" s="62" t="s">
        <v>358</v>
      </c>
      <c r="AD24" s="55" t="s">
        <v>358</v>
      </c>
      <c r="AE24" s="55">
        <v>0</v>
      </c>
      <c r="AF24" s="190" t="s">
        <v>358</v>
      </c>
      <c r="AG24" s="190" t="s">
        <v>358</v>
      </c>
      <c r="AH24" s="191" t="s">
        <v>358</v>
      </c>
      <c r="AI24" s="192">
        <v>0</v>
      </c>
      <c r="AJ24" s="195">
        <v>0</v>
      </c>
      <c r="AK24" s="194">
        <v>0</v>
      </c>
      <c r="AL24" s="192" t="s">
        <v>358</v>
      </c>
      <c r="AM24" s="195" t="s">
        <v>358</v>
      </c>
    </row>
    <row r="25" spans="1:39" s="112" customFormat="1" ht="30" customHeight="1" x14ac:dyDescent="0.3">
      <c r="A25" s="57" t="str">
        <f t="shared" si="0"/>
        <v>Unitil - FG&amp;E</v>
      </c>
      <c r="B25" s="63" t="s">
        <v>358</v>
      </c>
      <c r="C25" s="63" t="s">
        <v>358</v>
      </c>
      <c r="D25" s="55" t="s">
        <v>378</v>
      </c>
      <c r="E25" s="55" t="s">
        <v>360</v>
      </c>
      <c r="F25" s="448"/>
      <c r="G25" s="448"/>
      <c r="H25" s="449"/>
      <c r="I25" s="62">
        <v>0</v>
      </c>
      <c r="J25" s="55" t="s">
        <v>358</v>
      </c>
      <c r="K25" s="55">
        <v>0</v>
      </c>
      <c r="L25" s="55" t="s">
        <v>358</v>
      </c>
      <c r="M25" s="55" t="s">
        <v>358</v>
      </c>
      <c r="N25" s="55" t="s">
        <v>358</v>
      </c>
      <c r="O25" s="55" t="s">
        <v>358</v>
      </c>
      <c r="P25" s="191">
        <v>0</v>
      </c>
      <c r="Q25" s="62" t="s">
        <v>358</v>
      </c>
      <c r="R25" s="55" t="s">
        <v>358</v>
      </c>
      <c r="S25" s="55" t="s">
        <v>358</v>
      </c>
      <c r="T25" s="55" t="s">
        <v>358</v>
      </c>
      <c r="U25" s="191" t="s">
        <v>358</v>
      </c>
      <c r="V25" s="62">
        <v>0</v>
      </c>
      <c r="W25" s="55">
        <v>0</v>
      </c>
      <c r="X25" s="55">
        <v>0</v>
      </c>
      <c r="Y25" s="55">
        <v>0</v>
      </c>
      <c r="Z25" s="55" t="s">
        <v>358</v>
      </c>
      <c r="AA25" s="55" t="s">
        <v>358</v>
      </c>
      <c r="AB25" s="185">
        <v>0</v>
      </c>
      <c r="AC25" s="62" t="s">
        <v>358</v>
      </c>
      <c r="AD25" s="55" t="s">
        <v>358</v>
      </c>
      <c r="AE25" s="55">
        <v>0</v>
      </c>
      <c r="AF25" s="190" t="s">
        <v>358</v>
      </c>
      <c r="AG25" s="190" t="s">
        <v>358</v>
      </c>
      <c r="AH25" s="191" t="s">
        <v>358</v>
      </c>
      <c r="AI25" s="192">
        <v>0</v>
      </c>
      <c r="AJ25" s="195">
        <v>0</v>
      </c>
      <c r="AK25" s="194">
        <v>0</v>
      </c>
      <c r="AL25" s="192" t="s">
        <v>358</v>
      </c>
      <c r="AM25" s="195" t="s">
        <v>358</v>
      </c>
    </row>
    <row r="26" spans="1:39" s="112" customFormat="1" ht="30" customHeight="1" x14ac:dyDescent="0.3">
      <c r="A26" s="57" t="str">
        <f t="shared" si="0"/>
        <v>Unitil - FG&amp;E</v>
      </c>
      <c r="B26" s="63" t="s">
        <v>358</v>
      </c>
      <c r="C26" s="63" t="s">
        <v>358</v>
      </c>
      <c r="D26" s="55" t="s">
        <v>379</v>
      </c>
      <c r="E26" s="55" t="s">
        <v>360</v>
      </c>
      <c r="F26" s="55" t="s">
        <v>380</v>
      </c>
      <c r="G26" s="55" t="s">
        <v>360</v>
      </c>
      <c r="H26" s="9" t="s">
        <v>362</v>
      </c>
      <c r="I26" s="62">
        <v>0</v>
      </c>
      <c r="J26" s="55" t="s">
        <v>358</v>
      </c>
      <c r="K26" s="55">
        <v>0</v>
      </c>
      <c r="L26" s="55" t="s">
        <v>358</v>
      </c>
      <c r="M26" s="55" t="s">
        <v>358</v>
      </c>
      <c r="N26" s="55" t="s">
        <v>358</v>
      </c>
      <c r="O26" s="55" t="s">
        <v>358</v>
      </c>
      <c r="P26" s="191">
        <v>0</v>
      </c>
      <c r="Q26" s="62" t="s">
        <v>358</v>
      </c>
      <c r="R26" s="55" t="s">
        <v>358</v>
      </c>
      <c r="S26" s="55" t="s">
        <v>358</v>
      </c>
      <c r="T26" s="55" t="s">
        <v>358</v>
      </c>
      <c r="U26" s="191" t="s">
        <v>358</v>
      </c>
      <c r="V26" s="62">
        <v>0</v>
      </c>
      <c r="W26" s="55">
        <v>0</v>
      </c>
      <c r="X26" s="55">
        <v>0</v>
      </c>
      <c r="Y26" s="55">
        <v>0</v>
      </c>
      <c r="Z26" s="55" t="s">
        <v>358</v>
      </c>
      <c r="AA26" s="55" t="s">
        <v>358</v>
      </c>
      <c r="AB26" s="185">
        <v>0</v>
      </c>
      <c r="AC26" s="62" t="s">
        <v>358</v>
      </c>
      <c r="AD26" s="55" t="s">
        <v>358</v>
      </c>
      <c r="AE26" s="55">
        <v>0</v>
      </c>
      <c r="AF26" s="190" t="s">
        <v>358</v>
      </c>
      <c r="AG26" s="190" t="s">
        <v>358</v>
      </c>
      <c r="AH26" s="191" t="s">
        <v>358</v>
      </c>
      <c r="AI26" s="192">
        <v>0</v>
      </c>
      <c r="AJ26" s="195">
        <v>0</v>
      </c>
      <c r="AK26" s="194">
        <v>0</v>
      </c>
      <c r="AL26" s="192" t="s">
        <v>358</v>
      </c>
      <c r="AM26" s="195" t="s">
        <v>358</v>
      </c>
    </row>
    <row r="27" spans="1:39" s="112" customFormat="1" ht="30" customHeight="1" x14ac:dyDescent="0.3">
      <c r="A27" s="57" t="str">
        <f t="shared" si="0"/>
        <v>Unitil - FG&amp;E</v>
      </c>
      <c r="B27" s="63" t="s">
        <v>358</v>
      </c>
      <c r="C27" s="63" t="s">
        <v>358</v>
      </c>
      <c r="D27" s="55" t="s">
        <v>379</v>
      </c>
      <c r="E27" s="55" t="s">
        <v>360</v>
      </c>
      <c r="F27" s="55" t="s">
        <v>381</v>
      </c>
      <c r="G27" s="55" t="s">
        <v>360</v>
      </c>
      <c r="H27" s="9" t="s">
        <v>362</v>
      </c>
      <c r="I27" s="62">
        <v>0</v>
      </c>
      <c r="J27" s="55" t="s">
        <v>358</v>
      </c>
      <c r="K27" s="55">
        <v>0</v>
      </c>
      <c r="L27" s="55" t="s">
        <v>358</v>
      </c>
      <c r="M27" s="55" t="s">
        <v>358</v>
      </c>
      <c r="N27" s="55" t="s">
        <v>358</v>
      </c>
      <c r="O27" s="55" t="s">
        <v>358</v>
      </c>
      <c r="P27" s="191">
        <v>0</v>
      </c>
      <c r="Q27" s="62" t="s">
        <v>358</v>
      </c>
      <c r="R27" s="55" t="s">
        <v>358</v>
      </c>
      <c r="S27" s="55" t="s">
        <v>358</v>
      </c>
      <c r="T27" s="55" t="s">
        <v>358</v>
      </c>
      <c r="U27" s="191" t="s">
        <v>358</v>
      </c>
      <c r="V27" s="62">
        <v>0</v>
      </c>
      <c r="W27" s="55">
        <v>0</v>
      </c>
      <c r="X27" s="55">
        <v>0</v>
      </c>
      <c r="Y27" s="55">
        <v>0</v>
      </c>
      <c r="Z27" s="55" t="s">
        <v>358</v>
      </c>
      <c r="AA27" s="55" t="s">
        <v>358</v>
      </c>
      <c r="AB27" s="185">
        <v>0</v>
      </c>
      <c r="AC27" s="62" t="s">
        <v>358</v>
      </c>
      <c r="AD27" s="55" t="s">
        <v>358</v>
      </c>
      <c r="AE27" s="55">
        <v>0</v>
      </c>
      <c r="AF27" s="190" t="s">
        <v>358</v>
      </c>
      <c r="AG27" s="190" t="s">
        <v>358</v>
      </c>
      <c r="AH27" s="191" t="s">
        <v>358</v>
      </c>
      <c r="AI27" s="192">
        <v>0</v>
      </c>
      <c r="AJ27" s="195">
        <v>0</v>
      </c>
      <c r="AK27" s="194">
        <v>0</v>
      </c>
      <c r="AL27" s="192" t="s">
        <v>358</v>
      </c>
      <c r="AM27" s="195" t="s">
        <v>358</v>
      </c>
    </row>
    <row r="28" spans="1:39" s="112" customFormat="1" ht="30" customHeight="1" x14ac:dyDescent="0.3">
      <c r="A28" s="57" t="str">
        <f t="shared" si="0"/>
        <v>Unitil - FG&amp;E</v>
      </c>
      <c r="B28" s="63" t="s">
        <v>358</v>
      </c>
      <c r="C28" s="63" t="s">
        <v>358</v>
      </c>
      <c r="D28" s="55" t="s">
        <v>379</v>
      </c>
      <c r="E28" s="55" t="s">
        <v>360</v>
      </c>
      <c r="F28" s="55" t="s">
        <v>382</v>
      </c>
      <c r="G28" s="55" t="s">
        <v>360</v>
      </c>
      <c r="H28" s="9" t="s">
        <v>362</v>
      </c>
      <c r="I28" s="62">
        <v>0</v>
      </c>
      <c r="J28" s="55" t="s">
        <v>358</v>
      </c>
      <c r="K28" s="55">
        <v>0</v>
      </c>
      <c r="L28" s="55" t="s">
        <v>358</v>
      </c>
      <c r="M28" s="55" t="s">
        <v>358</v>
      </c>
      <c r="N28" s="55" t="s">
        <v>358</v>
      </c>
      <c r="O28" s="55" t="s">
        <v>358</v>
      </c>
      <c r="P28" s="191">
        <v>0</v>
      </c>
      <c r="Q28" s="62" t="s">
        <v>358</v>
      </c>
      <c r="R28" s="55" t="s">
        <v>358</v>
      </c>
      <c r="S28" s="55" t="s">
        <v>358</v>
      </c>
      <c r="T28" s="55" t="s">
        <v>358</v>
      </c>
      <c r="U28" s="191" t="s">
        <v>358</v>
      </c>
      <c r="V28" s="62">
        <v>0</v>
      </c>
      <c r="W28" s="55">
        <v>0</v>
      </c>
      <c r="X28" s="55">
        <v>0</v>
      </c>
      <c r="Y28" s="55">
        <v>0</v>
      </c>
      <c r="Z28" s="55" t="s">
        <v>358</v>
      </c>
      <c r="AA28" s="55" t="s">
        <v>358</v>
      </c>
      <c r="AB28" s="185">
        <v>0</v>
      </c>
      <c r="AC28" s="62" t="s">
        <v>358</v>
      </c>
      <c r="AD28" s="55" t="s">
        <v>358</v>
      </c>
      <c r="AE28" s="55">
        <v>0</v>
      </c>
      <c r="AF28" s="190" t="s">
        <v>358</v>
      </c>
      <c r="AG28" s="190" t="s">
        <v>358</v>
      </c>
      <c r="AH28" s="191" t="s">
        <v>358</v>
      </c>
      <c r="AI28" s="192">
        <v>0</v>
      </c>
      <c r="AJ28" s="195">
        <v>0</v>
      </c>
      <c r="AK28" s="194">
        <v>0</v>
      </c>
      <c r="AL28" s="192" t="s">
        <v>358</v>
      </c>
      <c r="AM28" s="195" t="s">
        <v>358</v>
      </c>
    </row>
    <row r="29" spans="1:39" s="112" customFormat="1" ht="30" customHeight="1" x14ac:dyDescent="0.3">
      <c r="A29" s="57" t="str">
        <f t="shared" si="0"/>
        <v>Unitil - FG&amp;E</v>
      </c>
      <c r="B29" s="63" t="s">
        <v>358</v>
      </c>
      <c r="C29" s="63" t="s">
        <v>358</v>
      </c>
      <c r="D29" s="55" t="s">
        <v>379</v>
      </c>
      <c r="E29" s="55" t="s">
        <v>360</v>
      </c>
      <c r="F29" s="55" t="s">
        <v>383</v>
      </c>
      <c r="G29" s="55" t="s">
        <v>360</v>
      </c>
      <c r="H29" s="9" t="s">
        <v>362</v>
      </c>
      <c r="I29" s="62">
        <v>0</v>
      </c>
      <c r="J29" s="55" t="s">
        <v>358</v>
      </c>
      <c r="K29" s="55">
        <v>0</v>
      </c>
      <c r="L29" s="55" t="s">
        <v>358</v>
      </c>
      <c r="M29" s="55" t="s">
        <v>358</v>
      </c>
      <c r="N29" s="55" t="s">
        <v>358</v>
      </c>
      <c r="O29" s="55" t="s">
        <v>358</v>
      </c>
      <c r="P29" s="191">
        <v>0</v>
      </c>
      <c r="Q29" s="62" t="s">
        <v>358</v>
      </c>
      <c r="R29" s="55" t="s">
        <v>358</v>
      </c>
      <c r="S29" s="55" t="s">
        <v>358</v>
      </c>
      <c r="T29" s="55" t="s">
        <v>358</v>
      </c>
      <c r="U29" s="191" t="s">
        <v>358</v>
      </c>
      <c r="V29" s="62">
        <v>0</v>
      </c>
      <c r="W29" s="55">
        <v>0</v>
      </c>
      <c r="X29" s="55">
        <v>0</v>
      </c>
      <c r="Y29" s="55">
        <v>0</v>
      </c>
      <c r="Z29" s="55" t="s">
        <v>358</v>
      </c>
      <c r="AA29" s="55" t="s">
        <v>358</v>
      </c>
      <c r="AB29" s="185">
        <v>0</v>
      </c>
      <c r="AC29" s="62" t="s">
        <v>358</v>
      </c>
      <c r="AD29" s="55" t="s">
        <v>358</v>
      </c>
      <c r="AE29" s="55">
        <v>0</v>
      </c>
      <c r="AF29" s="190" t="s">
        <v>358</v>
      </c>
      <c r="AG29" s="190" t="s">
        <v>358</v>
      </c>
      <c r="AH29" s="191" t="s">
        <v>358</v>
      </c>
      <c r="AI29" s="192">
        <v>0</v>
      </c>
      <c r="AJ29" s="195">
        <v>0</v>
      </c>
      <c r="AK29" s="194">
        <v>0</v>
      </c>
      <c r="AL29" s="192" t="s">
        <v>358</v>
      </c>
      <c r="AM29" s="195" t="s">
        <v>358</v>
      </c>
    </row>
    <row r="30" spans="1:39" s="112" customFormat="1" ht="30" customHeight="1" x14ac:dyDescent="0.3">
      <c r="A30" s="57" t="str">
        <f t="shared" si="0"/>
        <v>Unitil - FG&amp;E</v>
      </c>
      <c r="B30" s="63" t="s">
        <v>358</v>
      </c>
      <c r="C30" s="63" t="s">
        <v>358</v>
      </c>
      <c r="D30" s="55" t="s">
        <v>379</v>
      </c>
      <c r="E30" s="55" t="s">
        <v>360</v>
      </c>
      <c r="F30" s="55" t="s">
        <v>384</v>
      </c>
      <c r="G30" s="55" t="s">
        <v>360</v>
      </c>
      <c r="H30" s="9" t="s">
        <v>362</v>
      </c>
      <c r="I30" s="62">
        <v>0</v>
      </c>
      <c r="J30" s="55" t="s">
        <v>358</v>
      </c>
      <c r="K30" s="55">
        <v>0</v>
      </c>
      <c r="L30" s="55" t="s">
        <v>358</v>
      </c>
      <c r="M30" s="55" t="s">
        <v>358</v>
      </c>
      <c r="N30" s="55" t="s">
        <v>358</v>
      </c>
      <c r="O30" s="55" t="s">
        <v>358</v>
      </c>
      <c r="P30" s="191">
        <v>0</v>
      </c>
      <c r="Q30" s="62" t="s">
        <v>358</v>
      </c>
      <c r="R30" s="55" t="s">
        <v>358</v>
      </c>
      <c r="S30" s="55" t="s">
        <v>358</v>
      </c>
      <c r="T30" s="55" t="s">
        <v>358</v>
      </c>
      <c r="U30" s="191" t="s">
        <v>358</v>
      </c>
      <c r="V30" s="62">
        <v>0</v>
      </c>
      <c r="W30" s="55">
        <v>0</v>
      </c>
      <c r="X30" s="55">
        <v>0</v>
      </c>
      <c r="Y30" s="55">
        <v>0</v>
      </c>
      <c r="Z30" s="55" t="s">
        <v>358</v>
      </c>
      <c r="AA30" s="55" t="s">
        <v>358</v>
      </c>
      <c r="AB30" s="185">
        <v>0</v>
      </c>
      <c r="AC30" s="62" t="s">
        <v>358</v>
      </c>
      <c r="AD30" s="55" t="s">
        <v>358</v>
      </c>
      <c r="AE30" s="55">
        <v>0</v>
      </c>
      <c r="AF30" s="190" t="s">
        <v>358</v>
      </c>
      <c r="AG30" s="190" t="s">
        <v>358</v>
      </c>
      <c r="AH30" s="191" t="s">
        <v>358</v>
      </c>
      <c r="AI30" s="192">
        <v>0</v>
      </c>
      <c r="AJ30" s="195">
        <v>0</v>
      </c>
      <c r="AK30" s="194">
        <v>0</v>
      </c>
      <c r="AL30" s="192" t="s">
        <v>358</v>
      </c>
      <c r="AM30" s="195" t="s">
        <v>358</v>
      </c>
    </row>
    <row r="31" spans="1:39" s="112" customFormat="1" ht="30" customHeight="1" x14ac:dyDescent="0.3">
      <c r="A31" s="57" t="str">
        <f t="shared" si="0"/>
        <v>Unitil - FG&amp;E</v>
      </c>
      <c r="B31" s="63" t="s">
        <v>358</v>
      </c>
      <c r="C31" s="63" t="s">
        <v>358</v>
      </c>
      <c r="D31" s="55" t="s">
        <v>379</v>
      </c>
      <c r="E31" s="55" t="s">
        <v>360</v>
      </c>
      <c r="F31" s="55" t="s">
        <v>385</v>
      </c>
      <c r="G31" s="55" t="s">
        <v>360</v>
      </c>
      <c r="H31" s="9" t="s">
        <v>362</v>
      </c>
      <c r="I31" s="62">
        <v>0</v>
      </c>
      <c r="J31" s="55" t="s">
        <v>358</v>
      </c>
      <c r="K31" s="55">
        <v>0</v>
      </c>
      <c r="L31" s="55" t="s">
        <v>358</v>
      </c>
      <c r="M31" s="55" t="s">
        <v>358</v>
      </c>
      <c r="N31" s="55" t="s">
        <v>358</v>
      </c>
      <c r="O31" s="55" t="s">
        <v>358</v>
      </c>
      <c r="P31" s="191">
        <v>0</v>
      </c>
      <c r="Q31" s="62" t="s">
        <v>358</v>
      </c>
      <c r="R31" s="55" t="s">
        <v>358</v>
      </c>
      <c r="S31" s="55" t="s">
        <v>358</v>
      </c>
      <c r="T31" s="55" t="s">
        <v>358</v>
      </c>
      <c r="U31" s="191" t="s">
        <v>358</v>
      </c>
      <c r="V31" s="62">
        <v>0</v>
      </c>
      <c r="W31" s="55">
        <v>0</v>
      </c>
      <c r="X31" s="55">
        <v>0</v>
      </c>
      <c r="Y31" s="55">
        <v>0</v>
      </c>
      <c r="Z31" s="55" t="s">
        <v>358</v>
      </c>
      <c r="AA31" s="55" t="s">
        <v>358</v>
      </c>
      <c r="AB31" s="185">
        <v>0</v>
      </c>
      <c r="AC31" s="62" t="s">
        <v>358</v>
      </c>
      <c r="AD31" s="55" t="s">
        <v>358</v>
      </c>
      <c r="AE31" s="55">
        <v>0</v>
      </c>
      <c r="AF31" s="190" t="s">
        <v>358</v>
      </c>
      <c r="AG31" s="190" t="s">
        <v>358</v>
      </c>
      <c r="AH31" s="191" t="s">
        <v>358</v>
      </c>
      <c r="AI31" s="192">
        <v>0</v>
      </c>
      <c r="AJ31" s="195">
        <v>0</v>
      </c>
      <c r="AK31" s="194">
        <v>0</v>
      </c>
      <c r="AL31" s="192" t="s">
        <v>358</v>
      </c>
      <c r="AM31" s="195" t="s">
        <v>358</v>
      </c>
    </row>
    <row r="32" spans="1:39" s="112" customFormat="1" ht="30" customHeight="1" x14ac:dyDescent="0.3">
      <c r="A32" s="57" t="str">
        <f t="shared" si="0"/>
        <v>Unitil - FG&amp;E</v>
      </c>
      <c r="B32" s="63" t="s">
        <v>358</v>
      </c>
      <c r="C32" s="63" t="s">
        <v>358</v>
      </c>
      <c r="D32" s="55" t="s">
        <v>379</v>
      </c>
      <c r="E32" s="55" t="s">
        <v>360</v>
      </c>
      <c r="F32" s="55" t="s">
        <v>386</v>
      </c>
      <c r="G32" s="55" t="s">
        <v>360</v>
      </c>
      <c r="H32" s="9" t="s">
        <v>362</v>
      </c>
      <c r="I32" s="62">
        <v>0</v>
      </c>
      <c r="J32" s="55" t="s">
        <v>358</v>
      </c>
      <c r="K32" s="55">
        <v>0</v>
      </c>
      <c r="L32" s="55" t="s">
        <v>358</v>
      </c>
      <c r="M32" s="55" t="s">
        <v>358</v>
      </c>
      <c r="N32" s="55" t="s">
        <v>358</v>
      </c>
      <c r="O32" s="55" t="s">
        <v>358</v>
      </c>
      <c r="P32" s="191">
        <v>0</v>
      </c>
      <c r="Q32" s="62" t="s">
        <v>358</v>
      </c>
      <c r="R32" s="55" t="s">
        <v>358</v>
      </c>
      <c r="S32" s="55" t="s">
        <v>358</v>
      </c>
      <c r="T32" s="55" t="s">
        <v>358</v>
      </c>
      <c r="U32" s="191" t="s">
        <v>358</v>
      </c>
      <c r="V32" s="62">
        <v>0</v>
      </c>
      <c r="W32" s="55">
        <v>0</v>
      </c>
      <c r="X32" s="55">
        <v>0</v>
      </c>
      <c r="Y32" s="55">
        <v>0</v>
      </c>
      <c r="Z32" s="55" t="s">
        <v>358</v>
      </c>
      <c r="AA32" s="55" t="s">
        <v>358</v>
      </c>
      <c r="AB32" s="185">
        <v>0</v>
      </c>
      <c r="AC32" s="62" t="s">
        <v>358</v>
      </c>
      <c r="AD32" s="55" t="s">
        <v>358</v>
      </c>
      <c r="AE32" s="55">
        <v>0</v>
      </c>
      <c r="AF32" s="190" t="s">
        <v>358</v>
      </c>
      <c r="AG32" s="190" t="s">
        <v>358</v>
      </c>
      <c r="AH32" s="191" t="s">
        <v>358</v>
      </c>
      <c r="AI32" s="192">
        <v>0</v>
      </c>
      <c r="AJ32" s="195">
        <v>0</v>
      </c>
      <c r="AK32" s="194">
        <v>0</v>
      </c>
      <c r="AL32" s="192" t="s">
        <v>358</v>
      </c>
      <c r="AM32" s="195" t="s">
        <v>358</v>
      </c>
    </row>
    <row r="33" spans="1:39" s="112" customFormat="1" ht="30" customHeight="1" x14ac:dyDescent="0.3">
      <c r="A33" s="57" t="str">
        <f t="shared" si="0"/>
        <v>Unitil - FG&amp;E</v>
      </c>
      <c r="B33" s="63" t="s">
        <v>358</v>
      </c>
      <c r="C33" s="63" t="s">
        <v>358</v>
      </c>
      <c r="D33" s="55" t="s">
        <v>379</v>
      </c>
      <c r="E33" s="55" t="s">
        <v>360</v>
      </c>
      <c r="F33" s="55" t="s">
        <v>387</v>
      </c>
      <c r="G33" s="55" t="s">
        <v>360</v>
      </c>
      <c r="H33" s="9" t="s">
        <v>362</v>
      </c>
      <c r="I33" s="62">
        <v>0</v>
      </c>
      <c r="J33" s="55" t="s">
        <v>358</v>
      </c>
      <c r="K33" s="55">
        <v>0</v>
      </c>
      <c r="L33" s="55" t="s">
        <v>358</v>
      </c>
      <c r="M33" s="55" t="s">
        <v>358</v>
      </c>
      <c r="N33" s="55" t="s">
        <v>358</v>
      </c>
      <c r="O33" s="55" t="s">
        <v>358</v>
      </c>
      <c r="P33" s="191">
        <v>0</v>
      </c>
      <c r="Q33" s="62" t="s">
        <v>358</v>
      </c>
      <c r="R33" s="55" t="s">
        <v>358</v>
      </c>
      <c r="S33" s="55" t="s">
        <v>358</v>
      </c>
      <c r="T33" s="55" t="s">
        <v>358</v>
      </c>
      <c r="U33" s="191" t="s">
        <v>358</v>
      </c>
      <c r="V33" s="62">
        <v>0</v>
      </c>
      <c r="W33" s="55">
        <v>0</v>
      </c>
      <c r="X33" s="55">
        <v>0</v>
      </c>
      <c r="Y33" s="55">
        <v>0</v>
      </c>
      <c r="Z33" s="55" t="s">
        <v>358</v>
      </c>
      <c r="AA33" s="55" t="s">
        <v>358</v>
      </c>
      <c r="AB33" s="185">
        <v>0</v>
      </c>
      <c r="AC33" s="62" t="s">
        <v>358</v>
      </c>
      <c r="AD33" s="55" t="s">
        <v>358</v>
      </c>
      <c r="AE33" s="55">
        <v>0</v>
      </c>
      <c r="AF33" s="190" t="s">
        <v>358</v>
      </c>
      <c r="AG33" s="190" t="s">
        <v>358</v>
      </c>
      <c r="AH33" s="191" t="s">
        <v>358</v>
      </c>
      <c r="AI33" s="192">
        <v>0</v>
      </c>
      <c r="AJ33" s="195">
        <v>0</v>
      </c>
      <c r="AK33" s="194">
        <v>0</v>
      </c>
      <c r="AL33" s="192" t="s">
        <v>358</v>
      </c>
      <c r="AM33" s="195" t="s">
        <v>358</v>
      </c>
    </row>
    <row r="34" spans="1:39" s="112" customFormat="1" ht="30" customHeight="1" x14ac:dyDescent="0.3">
      <c r="A34" s="57" t="str">
        <f t="shared" si="0"/>
        <v>Unitil - FG&amp;E</v>
      </c>
      <c r="B34" s="63" t="s">
        <v>358</v>
      </c>
      <c r="C34" s="63" t="s">
        <v>358</v>
      </c>
      <c r="D34" s="55" t="s">
        <v>379</v>
      </c>
      <c r="E34" s="55" t="s">
        <v>360</v>
      </c>
      <c r="F34" s="55" t="s">
        <v>388</v>
      </c>
      <c r="G34" s="55" t="s">
        <v>360</v>
      </c>
      <c r="H34" s="9" t="s">
        <v>362</v>
      </c>
      <c r="I34" s="62">
        <v>0</v>
      </c>
      <c r="J34" s="55" t="s">
        <v>358</v>
      </c>
      <c r="K34" s="55">
        <v>0</v>
      </c>
      <c r="L34" s="55" t="s">
        <v>358</v>
      </c>
      <c r="M34" s="55" t="s">
        <v>358</v>
      </c>
      <c r="N34" s="55" t="s">
        <v>358</v>
      </c>
      <c r="O34" s="55" t="s">
        <v>358</v>
      </c>
      <c r="P34" s="191">
        <v>0</v>
      </c>
      <c r="Q34" s="62" t="s">
        <v>358</v>
      </c>
      <c r="R34" s="55" t="s">
        <v>358</v>
      </c>
      <c r="S34" s="55" t="s">
        <v>358</v>
      </c>
      <c r="T34" s="55" t="s">
        <v>358</v>
      </c>
      <c r="U34" s="191" t="s">
        <v>358</v>
      </c>
      <c r="V34" s="62">
        <v>0</v>
      </c>
      <c r="W34" s="55">
        <v>0</v>
      </c>
      <c r="X34" s="55">
        <v>0</v>
      </c>
      <c r="Y34" s="55">
        <v>0</v>
      </c>
      <c r="Z34" s="55" t="s">
        <v>358</v>
      </c>
      <c r="AA34" s="55" t="s">
        <v>358</v>
      </c>
      <c r="AB34" s="185">
        <v>0</v>
      </c>
      <c r="AC34" s="62" t="s">
        <v>358</v>
      </c>
      <c r="AD34" s="55" t="s">
        <v>358</v>
      </c>
      <c r="AE34" s="55">
        <v>0</v>
      </c>
      <c r="AF34" s="190" t="s">
        <v>358</v>
      </c>
      <c r="AG34" s="190" t="s">
        <v>358</v>
      </c>
      <c r="AH34" s="191" t="s">
        <v>358</v>
      </c>
      <c r="AI34" s="192">
        <v>0</v>
      </c>
      <c r="AJ34" s="195">
        <v>0</v>
      </c>
      <c r="AK34" s="194">
        <v>0</v>
      </c>
      <c r="AL34" s="192" t="s">
        <v>358</v>
      </c>
      <c r="AM34" s="195" t="s">
        <v>358</v>
      </c>
    </row>
    <row r="35" spans="1:39" s="112" customFormat="1" ht="30" customHeight="1" x14ac:dyDescent="0.3">
      <c r="A35" s="57" t="str">
        <f t="shared" si="0"/>
        <v>Unitil - FG&amp;E</v>
      </c>
      <c r="B35" s="63" t="s">
        <v>358</v>
      </c>
      <c r="C35" s="63" t="s">
        <v>358</v>
      </c>
      <c r="D35" s="55" t="s">
        <v>379</v>
      </c>
      <c r="E35" s="55" t="s">
        <v>360</v>
      </c>
      <c r="F35" s="448"/>
      <c r="G35" s="448"/>
      <c r="H35" s="449"/>
      <c r="I35" s="62">
        <v>0</v>
      </c>
      <c r="J35" s="55" t="s">
        <v>358</v>
      </c>
      <c r="K35" s="55">
        <v>0</v>
      </c>
      <c r="L35" s="55" t="s">
        <v>358</v>
      </c>
      <c r="M35" s="55" t="s">
        <v>358</v>
      </c>
      <c r="N35" s="55" t="s">
        <v>358</v>
      </c>
      <c r="O35" s="55" t="s">
        <v>358</v>
      </c>
      <c r="P35" s="191">
        <v>0</v>
      </c>
      <c r="Q35" s="62" t="s">
        <v>358</v>
      </c>
      <c r="R35" s="55" t="s">
        <v>358</v>
      </c>
      <c r="S35" s="55" t="s">
        <v>358</v>
      </c>
      <c r="T35" s="55" t="s">
        <v>358</v>
      </c>
      <c r="U35" s="191" t="s">
        <v>358</v>
      </c>
      <c r="V35" s="62">
        <v>0</v>
      </c>
      <c r="W35" s="55">
        <v>0</v>
      </c>
      <c r="X35" s="55">
        <v>0</v>
      </c>
      <c r="Y35" s="55">
        <v>0</v>
      </c>
      <c r="Z35" s="55" t="s">
        <v>358</v>
      </c>
      <c r="AA35" s="55" t="s">
        <v>358</v>
      </c>
      <c r="AB35" s="185">
        <v>0</v>
      </c>
      <c r="AC35" s="62" t="s">
        <v>358</v>
      </c>
      <c r="AD35" s="55" t="s">
        <v>358</v>
      </c>
      <c r="AE35" s="55">
        <v>0</v>
      </c>
      <c r="AF35" s="190" t="s">
        <v>358</v>
      </c>
      <c r="AG35" s="190" t="s">
        <v>358</v>
      </c>
      <c r="AH35" s="191" t="s">
        <v>358</v>
      </c>
      <c r="AI35" s="192">
        <v>0</v>
      </c>
      <c r="AJ35" s="195">
        <v>0</v>
      </c>
      <c r="AK35" s="194">
        <v>0</v>
      </c>
      <c r="AL35" s="192" t="s">
        <v>358</v>
      </c>
      <c r="AM35" s="195" t="s">
        <v>358</v>
      </c>
    </row>
    <row r="36" spans="1:39" s="112" customFormat="1" ht="30" customHeight="1" x14ac:dyDescent="0.3">
      <c r="A36" s="57" t="str">
        <f t="shared" si="0"/>
        <v>Unitil - FG&amp;E</v>
      </c>
      <c r="B36" s="63" t="s">
        <v>358</v>
      </c>
      <c r="C36" s="63" t="s">
        <v>358</v>
      </c>
      <c r="D36" s="55" t="s">
        <v>389</v>
      </c>
      <c r="E36" s="55" t="s">
        <v>360</v>
      </c>
      <c r="F36" s="55" t="s">
        <v>390</v>
      </c>
      <c r="G36" s="55" t="s">
        <v>360</v>
      </c>
      <c r="H36" s="9" t="s">
        <v>362</v>
      </c>
      <c r="I36" s="62">
        <v>0</v>
      </c>
      <c r="J36" s="55" t="s">
        <v>358</v>
      </c>
      <c r="K36" s="55">
        <v>0</v>
      </c>
      <c r="L36" s="55" t="s">
        <v>358</v>
      </c>
      <c r="M36" s="55" t="s">
        <v>358</v>
      </c>
      <c r="N36" s="55" t="s">
        <v>358</v>
      </c>
      <c r="O36" s="55" t="s">
        <v>358</v>
      </c>
      <c r="P36" s="191">
        <v>0</v>
      </c>
      <c r="Q36" s="62" t="s">
        <v>358</v>
      </c>
      <c r="R36" s="55" t="s">
        <v>358</v>
      </c>
      <c r="S36" s="55" t="s">
        <v>358</v>
      </c>
      <c r="T36" s="55" t="s">
        <v>358</v>
      </c>
      <c r="U36" s="191" t="s">
        <v>358</v>
      </c>
      <c r="V36" s="62">
        <v>0</v>
      </c>
      <c r="W36" s="55">
        <v>0</v>
      </c>
      <c r="X36" s="55">
        <v>0</v>
      </c>
      <c r="Y36" s="55">
        <v>0</v>
      </c>
      <c r="Z36" s="55" t="s">
        <v>358</v>
      </c>
      <c r="AA36" s="55" t="s">
        <v>358</v>
      </c>
      <c r="AB36" s="185">
        <v>0</v>
      </c>
      <c r="AC36" s="62" t="s">
        <v>358</v>
      </c>
      <c r="AD36" s="55" t="s">
        <v>358</v>
      </c>
      <c r="AE36" s="55">
        <v>0</v>
      </c>
      <c r="AF36" s="190" t="s">
        <v>358</v>
      </c>
      <c r="AG36" s="190" t="s">
        <v>358</v>
      </c>
      <c r="AH36" s="191" t="s">
        <v>358</v>
      </c>
      <c r="AI36" s="192">
        <v>0</v>
      </c>
      <c r="AJ36" s="195">
        <v>0</v>
      </c>
      <c r="AK36" s="194">
        <v>0</v>
      </c>
      <c r="AL36" s="192" t="s">
        <v>358</v>
      </c>
      <c r="AM36" s="195" t="s">
        <v>358</v>
      </c>
    </row>
    <row r="37" spans="1:39" s="112" customFormat="1" ht="30" customHeight="1" x14ac:dyDescent="0.3">
      <c r="A37" s="57" t="str">
        <f t="shared" si="0"/>
        <v>Unitil - FG&amp;E</v>
      </c>
      <c r="B37" s="63" t="s">
        <v>358</v>
      </c>
      <c r="C37" s="63" t="s">
        <v>358</v>
      </c>
      <c r="D37" s="55" t="s">
        <v>389</v>
      </c>
      <c r="E37" s="55" t="s">
        <v>360</v>
      </c>
      <c r="F37" s="55" t="s">
        <v>391</v>
      </c>
      <c r="G37" s="55" t="s">
        <v>360</v>
      </c>
      <c r="H37" s="9" t="s">
        <v>362</v>
      </c>
      <c r="I37" s="62">
        <v>0</v>
      </c>
      <c r="J37" s="55" t="s">
        <v>358</v>
      </c>
      <c r="K37" s="55">
        <v>0</v>
      </c>
      <c r="L37" s="55" t="s">
        <v>358</v>
      </c>
      <c r="M37" s="55" t="s">
        <v>358</v>
      </c>
      <c r="N37" s="55" t="s">
        <v>358</v>
      </c>
      <c r="O37" s="55" t="s">
        <v>358</v>
      </c>
      <c r="P37" s="191">
        <v>0</v>
      </c>
      <c r="Q37" s="62" t="s">
        <v>358</v>
      </c>
      <c r="R37" s="55" t="s">
        <v>358</v>
      </c>
      <c r="S37" s="55" t="s">
        <v>358</v>
      </c>
      <c r="T37" s="55" t="s">
        <v>358</v>
      </c>
      <c r="U37" s="191" t="s">
        <v>358</v>
      </c>
      <c r="V37" s="62">
        <v>0</v>
      </c>
      <c r="W37" s="55">
        <v>0</v>
      </c>
      <c r="X37" s="55">
        <v>0</v>
      </c>
      <c r="Y37" s="55">
        <v>0</v>
      </c>
      <c r="Z37" s="55" t="s">
        <v>358</v>
      </c>
      <c r="AA37" s="55" t="s">
        <v>358</v>
      </c>
      <c r="AB37" s="185">
        <v>0</v>
      </c>
      <c r="AC37" s="62" t="s">
        <v>358</v>
      </c>
      <c r="AD37" s="55" t="s">
        <v>358</v>
      </c>
      <c r="AE37" s="55">
        <v>0</v>
      </c>
      <c r="AF37" s="190" t="s">
        <v>358</v>
      </c>
      <c r="AG37" s="190" t="s">
        <v>358</v>
      </c>
      <c r="AH37" s="191" t="s">
        <v>358</v>
      </c>
      <c r="AI37" s="192">
        <v>0</v>
      </c>
      <c r="AJ37" s="195">
        <v>0</v>
      </c>
      <c r="AK37" s="194">
        <v>0</v>
      </c>
      <c r="AL37" s="192" t="s">
        <v>358</v>
      </c>
      <c r="AM37" s="195" t="s">
        <v>358</v>
      </c>
    </row>
    <row r="38" spans="1:39" s="112" customFormat="1" ht="30" customHeight="1" x14ac:dyDescent="0.3">
      <c r="A38" s="57" t="str">
        <f t="shared" si="0"/>
        <v>Unitil - FG&amp;E</v>
      </c>
      <c r="B38" s="63" t="s">
        <v>358</v>
      </c>
      <c r="C38" s="63" t="s">
        <v>358</v>
      </c>
      <c r="D38" s="55" t="s">
        <v>389</v>
      </c>
      <c r="E38" s="55" t="s">
        <v>360</v>
      </c>
      <c r="F38" s="55" t="s">
        <v>392</v>
      </c>
      <c r="G38" s="55" t="s">
        <v>360</v>
      </c>
      <c r="H38" s="9" t="s">
        <v>362</v>
      </c>
      <c r="I38" s="62">
        <v>0</v>
      </c>
      <c r="J38" s="55" t="s">
        <v>358</v>
      </c>
      <c r="K38" s="55">
        <v>0</v>
      </c>
      <c r="L38" s="55" t="s">
        <v>358</v>
      </c>
      <c r="M38" s="55" t="s">
        <v>358</v>
      </c>
      <c r="N38" s="55" t="s">
        <v>358</v>
      </c>
      <c r="O38" s="55" t="s">
        <v>358</v>
      </c>
      <c r="P38" s="191">
        <v>0</v>
      </c>
      <c r="Q38" s="62" t="s">
        <v>358</v>
      </c>
      <c r="R38" s="55" t="s">
        <v>358</v>
      </c>
      <c r="S38" s="55" t="s">
        <v>358</v>
      </c>
      <c r="T38" s="55" t="s">
        <v>358</v>
      </c>
      <c r="U38" s="191" t="s">
        <v>358</v>
      </c>
      <c r="V38" s="62">
        <v>0</v>
      </c>
      <c r="W38" s="55">
        <v>0</v>
      </c>
      <c r="X38" s="55">
        <v>0</v>
      </c>
      <c r="Y38" s="55">
        <v>0</v>
      </c>
      <c r="Z38" s="55" t="s">
        <v>358</v>
      </c>
      <c r="AA38" s="55" t="s">
        <v>358</v>
      </c>
      <c r="AB38" s="185">
        <v>0</v>
      </c>
      <c r="AC38" s="62" t="s">
        <v>358</v>
      </c>
      <c r="AD38" s="55" t="s">
        <v>358</v>
      </c>
      <c r="AE38" s="55">
        <v>0</v>
      </c>
      <c r="AF38" s="190" t="s">
        <v>358</v>
      </c>
      <c r="AG38" s="190" t="s">
        <v>358</v>
      </c>
      <c r="AH38" s="191" t="s">
        <v>358</v>
      </c>
      <c r="AI38" s="192">
        <v>0</v>
      </c>
      <c r="AJ38" s="195">
        <v>0</v>
      </c>
      <c r="AK38" s="194">
        <v>0</v>
      </c>
      <c r="AL38" s="192" t="s">
        <v>358</v>
      </c>
      <c r="AM38" s="195" t="s">
        <v>358</v>
      </c>
    </row>
    <row r="39" spans="1:39" s="112" customFormat="1" ht="30" customHeight="1" x14ac:dyDescent="0.3">
      <c r="A39" s="57" t="str">
        <f t="shared" si="0"/>
        <v>Unitil - FG&amp;E</v>
      </c>
      <c r="B39" s="63" t="s">
        <v>358</v>
      </c>
      <c r="C39" s="63" t="s">
        <v>358</v>
      </c>
      <c r="D39" s="55" t="s">
        <v>389</v>
      </c>
      <c r="E39" s="55" t="s">
        <v>360</v>
      </c>
      <c r="F39" s="448"/>
      <c r="G39" s="448"/>
      <c r="H39" s="449"/>
      <c r="I39" s="62">
        <v>0</v>
      </c>
      <c r="J39" s="55" t="s">
        <v>358</v>
      </c>
      <c r="K39" s="55">
        <v>0</v>
      </c>
      <c r="L39" s="55" t="s">
        <v>358</v>
      </c>
      <c r="M39" s="55" t="s">
        <v>358</v>
      </c>
      <c r="N39" s="55" t="s">
        <v>358</v>
      </c>
      <c r="O39" s="55" t="s">
        <v>358</v>
      </c>
      <c r="P39" s="191">
        <v>0</v>
      </c>
      <c r="Q39" s="62" t="s">
        <v>358</v>
      </c>
      <c r="R39" s="55" t="s">
        <v>358</v>
      </c>
      <c r="S39" s="55" t="s">
        <v>358</v>
      </c>
      <c r="T39" s="55" t="s">
        <v>358</v>
      </c>
      <c r="U39" s="191" t="s">
        <v>358</v>
      </c>
      <c r="V39" s="62">
        <v>0</v>
      </c>
      <c r="W39" s="55">
        <v>0</v>
      </c>
      <c r="X39" s="55">
        <v>0</v>
      </c>
      <c r="Y39" s="55">
        <v>0</v>
      </c>
      <c r="Z39" s="55" t="s">
        <v>358</v>
      </c>
      <c r="AA39" s="55" t="s">
        <v>358</v>
      </c>
      <c r="AB39" s="185">
        <v>0</v>
      </c>
      <c r="AC39" s="62" t="s">
        <v>358</v>
      </c>
      <c r="AD39" s="55" t="s">
        <v>358</v>
      </c>
      <c r="AE39" s="55">
        <v>0</v>
      </c>
      <c r="AF39" s="190" t="s">
        <v>358</v>
      </c>
      <c r="AG39" s="190" t="s">
        <v>358</v>
      </c>
      <c r="AH39" s="191" t="s">
        <v>358</v>
      </c>
      <c r="AI39" s="192">
        <v>0</v>
      </c>
      <c r="AJ39" s="195">
        <v>0</v>
      </c>
      <c r="AK39" s="194">
        <v>0</v>
      </c>
      <c r="AL39" s="192" t="s">
        <v>358</v>
      </c>
      <c r="AM39" s="195" t="s">
        <v>358</v>
      </c>
    </row>
    <row r="40" spans="1:39" s="112" customFormat="1" ht="30" customHeight="1" x14ac:dyDescent="0.3">
      <c r="A40" s="57" t="str">
        <f t="shared" si="0"/>
        <v>Unitil - FG&amp;E</v>
      </c>
      <c r="B40" s="63" t="s">
        <v>358</v>
      </c>
      <c r="C40" s="63" t="s">
        <v>358</v>
      </c>
      <c r="D40" s="55" t="s">
        <v>393</v>
      </c>
      <c r="E40" s="55" t="s">
        <v>393</v>
      </c>
      <c r="F40" s="55" t="s">
        <v>394</v>
      </c>
      <c r="G40" s="55" t="s">
        <v>393</v>
      </c>
      <c r="H40" s="9" t="s">
        <v>362</v>
      </c>
      <c r="I40" s="62">
        <v>0</v>
      </c>
      <c r="J40" s="55" t="s">
        <v>358</v>
      </c>
      <c r="K40" s="55">
        <v>1</v>
      </c>
      <c r="L40" s="55" t="s">
        <v>358</v>
      </c>
      <c r="M40" s="55" t="s">
        <v>358</v>
      </c>
      <c r="N40" s="55" t="s">
        <v>358</v>
      </c>
      <c r="O40" s="55" t="s">
        <v>358</v>
      </c>
      <c r="P40" s="191">
        <v>0</v>
      </c>
      <c r="Q40" s="62" t="s">
        <v>358</v>
      </c>
      <c r="R40" s="55" t="s">
        <v>358</v>
      </c>
      <c r="S40" s="55" t="s">
        <v>358</v>
      </c>
      <c r="T40" s="55" t="s">
        <v>358</v>
      </c>
      <c r="U40" s="191" t="s">
        <v>358</v>
      </c>
      <c r="V40" s="62">
        <v>0</v>
      </c>
      <c r="W40" s="55">
        <v>0</v>
      </c>
      <c r="X40" s="55">
        <v>0</v>
      </c>
      <c r="Y40" s="55">
        <v>0</v>
      </c>
      <c r="Z40" s="55" t="s">
        <v>358</v>
      </c>
      <c r="AA40" s="55" t="s">
        <v>358</v>
      </c>
      <c r="AB40" s="185">
        <v>0</v>
      </c>
      <c r="AC40" s="62" t="s">
        <v>358</v>
      </c>
      <c r="AD40" s="55" t="s">
        <v>358</v>
      </c>
      <c r="AE40" s="55">
        <v>0</v>
      </c>
      <c r="AF40" s="190" t="s">
        <v>358</v>
      </c>
      <c r="AG40" s="190" t="s">
        <v>358</v>
      </c>
      <c r="AH40" s="191" t="s">
        <v>358</v>
      </c>
      <c r="AI40" s="192">
        <v>22</v>
      </c>
      <c r="AJ40" s="195">
        <v>0</v>
      </c>
      <c r="AK40" s="194">
        <v>0</v>
      </c>
      <c r="AL40" s="192" t="s">
        <v>358</v>
      </c>
      <c r="AM40" s="195" t="s">
        <v>358</v>
      </c>
    </row>
    <row r="41" spans="1:39" s="112" customFormat="1" ht="30" customHeight="1" x14ac:dyDescent="0.3">
      <c r="A41" s="57" t="str">
        <f t="shared" si="0"/>
        <v>Unitil - FG&amp;E</v>
      </c>
      <c r="B41" s="63" t="s">
        <v>358</v>
      </c>
      <c r="C41" s="63" t="s">
        <v>358</v>
      </c>
      <c r="D41" s="55" t="s">
        <v>393</v>
      </c>
      <c r="E41" s="55" t="s">
        <v>393</v>
      </c>
      <c r="F41" s="55" t="s">
        <v>395</v>
      </c>
      <c r="G41" s="55" t="s">
        <v>396</v>
      </c>
      <c r="H41" s="9" t="s">
        <v>362</v>
      </c>
      <c r="I41" s="62">
        <v>0</v>
      </c>
      <c r="J41" s="55" t="s">
        <v>358</v>
      </c>
      <c r="K41" s="55">
        <v>1</v>
      </c>
      <c r="L41" s="55" t="s">
        <v>358</v>
      </c>
      <c r="M41" s="55" t="s">
        <v>358</v>
      </c>
      <c r="N41" s="55" t="s">
        <v>358</v>
      </c>
      <c r="O41" s="55" t="s">
        <v>358</v>
      </c>
      <c r="P41" s="191">
        <v>0</v>
      </c>
      <c r="Q41" s="62" t="s">
        <v>358</v>
      </c>
      <c r="R41" s="55" t="s">
        <v>358</v>
      </c>
      <c r="S41" s="55" t="s">
        <v>358</v>
      </c>
      <c r="T41" s="55" t="s">
        <v>358</v>
      </c>
      <c r="U41" s="191" t="s">
        <v>358</v>
      </c>
      <c r="V41" s="62">
        <v>0</v>
      </c>
      <c r="W41" s="55">
        <v>0</v>
      </c>
      <c r="X41" s="55">
        <v>0</v>
      </c>
      <c r="Y41" s="55">
        <v>0</v>
      </c>
      <c r="Z41" s="55" t="s">
        <v>358</v>
      </c>
      <c r="AA41" s="55" t="s">
        <v>358</v>
      </c>
      <c r="AB41" s="185">
        <v>0</v>
      </c>
      <c r="AC41" s="62" t="s">
        <v>358</v>
      </c>
      <c r="AD41" s="55" t="s">
        <v>358</v>
      </c>
      <c r="AE41" s="55">
        <v>0</v>
      </c>
      <c r="AF41" s="190" t="s">
        <v>358</v>
      </c>
      <c r="AG41" s="190" t="s">
        <v>358</v>
      </c>
      <c r="AH41" s="191" t="s">
        <v>358</v>
      </c>
      <c r="AI41" s="192">
        <v>26</v>
      </c>
      <c r="AJ41" s="195">
        <v>0</v>
      </c>
      <c r="AK41" s="194">
        <v>0</v>
      </c>
      <c r="AL41" s="192" t="s">
        <v>358</v>
      </c>
      <c r="AM41" s="195" t="s">
        <v>358</v>
      </c>
    </row>
    <row r="42" spans="1:39" s="112" customFormat="1" ht="30" customHeight="1" x14ac:dyDescent="0.3">
      <c r="A42" s="57" t="str">
        <f t="shared" si="0"/>
        <v>Unitil - FG&amp;E</v>
      </c>
      <c r="B42" s="63" t="s">
        <v>358</v>
      </c>
      <c r="C42" s="63" t="s">
        <v>358</v>
      </c>
      <c r="D42" s="55" t="s">
        <v>393</v>
      </c>
      <c r="E42" s="55" t="s">
        <v>393</v>
      </c>
      <c r="F42" s="448"/>
      <c r="G42" s="448"/>
      <c r="H42" s="449"/>
      <c r="I42" s="62">
        <v>0</v>
      </c>
      <c r="J42" s="55" t="s">
        <v>358</v>
      </c>
      <c r="K42" s="55">
        <v>0</v>
      </c>
      <c r="L42" s="55" t="s">
        <v>358</v>
      </c>
      <c r="M42" s="55" t="s">
        <v>358</v>
      </c>
      <c r="N42" s="55" t="s">
        <v>358</v>
      </c>
      <c r="O42" s="55" t="s">
        <v>358</v>
      </c>
      <c r="P42" s="191">
        <v>0</v>
      </c>
      <c r="Q42" s="62" t="s">
        <v>358</v>
      </c>
      <c r="R42" s="55" t="s">
        <v>358</v>
      </c>
      <c r="S42" s="55" t="s">
        <v>358</v>
      </c>
      <c r="T42" s="55" t="s">
        <v>358</v>
      </c>
      <c r="U42" s="191" t="s">
        <v>358</v>
      </c>
      <c r="V42" s="62">
        <v>0</v>
      </c>
      <c r="W42" s="55">
        <v>0</v>
      </c>
      <c r="X42" s="55">
        <v>0</v>
      </c>
      <c r="Y42" s="55">
        <v>0</v>
      </c>
      <c r="Z42" s="55" t="s">
        <v>358</v>
      </c>
      <c r="AA42" s="55" t="s">
        <v>358</v>
      </c>
      <c r="AB42" s="185">
        <v>0</v>
      </c>
      <c r="AC42" s="62" t="s">
        <v>358</v>
      </c>
      <c r="AD42" s="55" t="s">
        <v>358</v>
      </c>
      <c r="AE42" s="55">
        <v>0</v>
      </c>
      <c r="AF42" s="190" t="s">
        <v>358</v>
      </c>
      <c r="AG42" s="190" t="s">
        <v>358</v>
      </c>
      <c r="AH42" s="191" t="s">
        <v>358</v>
      </c>
      <c r="AI42" s="192">
        <v>0</v>
      </c>
      <c r="AJ42" s="195">
        <v>0</v>
      </c>
      <c r="AK42" s="194">
        <v>0</v>
      </c>
      <c r="AL42" s="192" t="s">
        <v>358</v>
      </c>
      <c r="AM42" s="195" t="s">
        <v>358</v>
      </c>
    </row>
    <row r="43" spans="1:39" s="112" customFormat="1" ht="30" customHeight="1" x14ac:dyDescent="0.3">
      <c r="A43" s="57" t="str">
        <f t="shared" si="0"/>
        <v>Unitil - FG&amp;E</v>
      </c>
      <c r="B43" s="63" t="s">
        <v>358</v>
      </c>
      <c r="C43" s="63" t="s">
        <v>358</v>
      </c>
      <c r="D43" s="55" t="s">
        <v>397</v>
      </c>
      <c r="E43" s="55" t="s">
        <v>393</v>
      </c>
      <c r="F43" s="55" t="s">
        <v>398</v>
      </c>
      <c r="G43" s="55" t="s">
        <v>399</v>
      </c>
      <c r="H43" s="9" t="s">
        <v>362</v>
      </c>
      <c r="I43" s="62">
        <v>0</v>
      </c>
      <c r="J43" s="55" t="s">
        <v>358</v>
      </c>
      <c r="K43" s="55">
        <v>0</v>
      </c>
      <c r="L43" s="55" t="s">
        <v>358</v>
      </c>
      <c r="M43" s="55" t="s">
        <v>358</v>
      </c>
      <c r="N43" s="55" t="s">
        <v>358</v>
      </c>
      <c r="O43" s="55" t="s">
        <v>358</v>
      </c>
      <c r="P43" s="191">
        <v>0</v>
      </c>
      <c r="Q43" s="62" t="s">
        <v>358</v>
      </c>
      <c r="R43" s="55" t="s">
        <v>358</v>
      </c>
      <c r="S43" s="55" t="s">
        <v>358</v>
      </c>
      <c r="T43" s="55" t="s">
        <v>358</v>
      </c>
      <c r="U43" s="191" t="s">
        <v>358</v>
      </c>
      <c r="V43" s="62">
        <v>0</v>
      </c>
      <c r="W43" s="55">
        <v>0</v>
      </c>
      <c r="X43" s="55">
        <v>0</v>
      </c>
      <c r="Y43" s="55">
        <v>0</v>
      </c>
      <c r="Z43" s="55" t="s">
        <v>358</v>
      </c>
      <c r="AA43" s="55" t="s">
        <v>358</v>
      </c>
      <c r="AB43" s="185">
        <v>0</v>
      </c>
      <c r="AC43" s="62" t="s">
        <v>358</v>
      </c>
      <c r="AD43" s="55" t="s">
        <v>358</v>
      </c>
      <c r="AE43" s="55">
        <v>0</v>
      </c>
      <c r="AF43" s="190" t="s">
        <v>358</v>
      </c>
      <c r="AG43" s="190" t="s">
        <v>358</v>
      </c>
      <c r="AH43" s="191" t="s">
        <v>358</v>
      </c>
      <c r="AI43" s="192">
        <v>0</v>
      </c>
      <c r="AJ43" s="195">
        <v>0</v>
      </c>
      <c r="AK43" s="194">
        <v>0</v>
      </c>
      <c r="AL43" s="192" t="s">
        <v>358</v>
      </c>
      <c r="AM43" s="195" t="s">
        <v>358</v>
      </c>
    </row>
    <row r="44" spans="1:39" s="112" customFormat="1" ht="30" customHeight="1" x14ac:dyDescent="0.3">
      <c r="A44" s="57" t="str">
        <f t="shared" si="0"/>
        <v>Unitil - FG&amp;E</v>
      </c>
      <c r="B44" s="63" t="s">
        <v>358</v>
      </c>
      <c r="C44" s="63" t="s">
        <v>358</v>
      </c>
      <c r="D44" s="55" t="s">
        <v>397</v>
      </c>
      <c r="E44" s="55" t="s">
        <v>393</v>
      </c>
      <c r="F44" s="55" t="s">
        <v>400</v>
      </c>
      <c r="G44" s="55" t="s">
        <v>399</v>
      </c>
      <c r="H44" s="9" t="s">
        <v>362</v>
      </c>
      <c r="I44" s="62">
        <v>0</v>
      </c>
      <c r="J44" s="55" t="s">
        <v>358</v>
      </c>
      <c r="K44" s="55">
        <v>0</v>
      </c>
      <c r="L44" s="55" t="s">
        <v>358</v>
      </c>
      <c r="M44" s="55" t="s">
        <v>358</v>
      </c>
      <c r="N44" s="55" t="s">
        <v>358</v>
      </c>
      <c r="O44" s="55" t="s">
        <v>358</v>
      </c>
      <c r="P44" s="191">
        <v>0</v>
      </c>
      <c r="Q44" s="62" t="s">
        <v>358</v>
      </c>
      <c r="R44" s="55" t="s">
        <v>358</v>
      </c>
      <c r="S44" s="55" t="s">
        <v>358</v>
      </c>
      <c r="T44" s="55" t="s">
        <v>358</v>
      </c>
      <c r="U44" s="191" t="s">
        <v>358</v>
      </c>
      <c r="V44" s="62">
        <v>0</v>
      </c>
      <c r="W44" s="55">
        <v>0</v>
      </c>
      <c r="X44" s="55">
        <v>0</v>
      </c>
      <c r="Y44" s="55">
        <v>0</v>
      </c>
      <c r="Z44" s="55" t="s">
        <v>358</v>
      </c>
      <c r="AA44" s="55" t="s">
        <v>358</v>
      </c>
      <c r="AB44" s="185">
        <v>0</v>
      </c>
      <c r="AC44" s="62" t="s">
        <v>358</v>
      </c>
      <c r="AD44" s="55" t="s">
        <v>358</v>
      </c>
      <c r="AE44" s="55">
        <v>0</v>
      </c>
      <c r="AF44" s="190" t="s">
        <v>358</v>
      </c>
      <c r="AG44" s="190" t="s">
        <v>358</v>
      </c>
      <c r="AH44" s="191" t="s">
        <v>358</v>
      </c>
      <c r="AI44" s="192">
        <v>0</v>
      </c>
      <c r="AJ44" s="195">
        <v>0</v>
      </c>
      <c r="AK44" s="194">
        <v>0</v>
      </c>
      <c r="AL44" s="192" t="s">
        <v>358</v>
      </c>
      <c r="AM44" s="195" t="s">
        <v>358</v>
      </c>
    </row>
    <row r="45" spans="1:39" s="112" customFormat="1" ht="30" customHeight="1" x14ac:dyDescent="0.3">
      <c r="A45" s="57" t="str">
        <f t="shared" si="0"/>
        <v>Unitil - FG&amp;E</v>
      </c>
      <c r="B45" s="63" t="s">
        <v>358</v>
      </c>
      <c r="C45" s="63" t="s">
        <v>358</v>
      </c>
      <c r="D45" s="55" t="s">
        <v>397</v>
      </c>
      <c r="E45" s="55" t="s">
        <v>393</v>
      </c>
      <c r="F45" s="55" t="s">
        <v>401</v>
      </c>
      <c r="G45" s="55" t="s">
        <v>393</v>
      </c>
      <c r="H45" s="9" t="s">
        <v>362</v>
      </c>
      <c r="I45" s="62">
        <v>0</v>
      </c>
      <c r="J45" s="55" t="s">
        <v>358</v>
      </c>
      <c r="K45" s="55">
        <v>0</v>
      </c>
      <c r="L45" s="55" t="s">
        <v>358</v>
      </c>
      <c r="M45" s="55" t="s">
        <v>358</v>
      </c>
      <c r="N45" s="55" t="s">
        <v>358</v>
      </c>
      <c r="O45" s="55" t="s">
        <v>358</v>
      </c>
      <c r="P45" s="191">
        <v>0</v>
      </c>
      <c r="Q45" s="62" t="s">
        <v>358</v>
      </c>
      <c r="R45" s="55" t="s">
        <v>358</v>
      </c>
      <c r="S45" s="55" t="s">
        <v>358</v>
      </c>
      <c r="T45" s="55" t="s">
        <v>358</v>
      </c>
      <c r="U45" s="191" t="s">
        <v>358</v>
      </c>
      <c r="V45" s="62">
        <v>0</v>
      </c>
      <c r="W45" s="55">
        <v>0</v>
      </c>
      <c r="X45" s="55">
        <v>0</v>
      </c>
      <c r="Y45" s="55">
        <v>0</v>
      </c>
      <c r="Z45" s="55" t="s">
        <v>358</v>
      </c>
      <c r="AA45" s="55" t="s">
        <v>358</v>
      </c>
      <c r="AB45" s="185">
        <v>0</v>
      </c>
      <c r="AC45" s="62" t="s">
        <v>358</v>
      </c>
      <c r="AD45" s="55" t="s">
        <v>358</v>
      </c>
      <c r="AE45" s="55">
        <v>0</v>
      </c>
      <c r="AF45" s="190" t="s">
        <v>358</v>
      </c>
      <c r="AG45" s="190" t="s">
        <v>358</v>
      </c>
      <c r="AH45" s="191" t="s">
        <v>358</v>
      </c>
      <c r="AI45" s="192">
        <v>0</v>
      </c>
      <c r="AJ45" s="195">
        <v>0</v>
      </c>
      <c r="AK45" s="194">
        <v>0</v>
      </c>
      <c r="AL45" s="192" t="s">
        <v>358</v>
      </c>
      <c r="AM45" s="195" t="s">
        <v>358</v>
      </c>
    </row>
    <row r="46" spans="1:39" s="112" customFormat="1" ht="30" customHeight="1" x14ac:dyDescent="0.3">
      <c r="A46" s="57" t="str">
        <f t="shared" si="0"/>
        <v>Unitil - FG&amp;E</v>
      </c>
      <c r="B46" s="63" t="s">
        <v>358</v>
      </c>
      <c r="C46" s="63" t="s">
        <v>358</v>
      </c>
      <c r="D46" s="55" t="s">
        <v>397</v>
      </c>
      <c r="E46" s="55" t="s">
        <v>393</v>
      </c>
      <c r="F46" s="448"/>
      <c r="G46" s="448"/>
      <c r="H46" s="449"/>
      <c r="I46" s="62">
        <v>0</v>
      </c>
      <c r="J46" s="55" t="s">
        <v>358</v>
      </c>
      <c r="K46" s="55">
        <v>0</v>
      </c>
      <c r="L46" s="55" t="s">
        <v>358</v>
      </c>
      <c r="M46" s="55" t="s">
        <v>358</v>
      </c>
      <c r="N46" s="55" t="s">
        <v>358</v>
      </c>
      <c r="O46" s="55" t="s">
        <v>358</v>
      </c>
      <c r="P46" s="191">
        <v>0</v>
      </c>
      <c r="Q46" s="62" t="s">
        <v>358</v>
      </c>
      <c r="R46" s="55" t="s">
        <v>358</v>
      </c>
      <c r="S46" s="55" t="s">
        <v>358</v>
      </c>
      <c r="T46" s="55" t="s">
        <v>358</v>
      </c>
      <c r="U46" s="191" t="s">
        <v>358</v>
      </c>
      <c r="V46" s="62">
        <v>0</v>
      </c>
      <c r="W46" s="55">
        <v>0</v>
      </c>
      <c r="X46" s="55">
        <v>0</v>
      </c>
      <c r="Y46" s="55">
        <v>0</v>
      </c>
      <c r="Z46" s="55" t="s">
        <v>358</v>
      </c>
      <c r="AA46" s="55" t="s">
        <v>358</v>
      </c>
      <c r="AB46" s="185">
        <v>0</v>
      </c>
      <c r="AC46" s="62" t="s">
        <v>358</v>
      </c>
      <c r="AD46" s="55" t="s">
        <v>358</v>
      </c>
      <c r="AE46" s="55">
        <v>0</v>
      </c>
      <c r="AF46" s="190" t="s">
        <v>358</v>
      </c>
      <c r="AG46" s="190" t="s">
        <v>358</v>
      </c>
      <c r="AH46" s="191" t="s">
        <v>358</v>
      </c>
      <c r="AI46" s="192">
        <v>0</v>
      </c>
      <c r="AJ46" s="195">
        <v>0</v>
      </c>
      <c r="AK46" s="194">
        <v>0</v>
      </c>
      <c r="AL46" s="192" t="s">
        <v>358</v>
      </c>
      <c r="AM46" s="195" t="s">
        <v>358</v>
      </c>
    </row>
    <row r="47" spans="1:39" s="112" customFormat="1" ht="30" customHeight="1" x14ac:dyDescent="0.3">
      <c r="A47" s="57" t="str">
        <f t="shared" si="0"/>
        <v>Unitil - FG&amp;E</v>
      </c>
      <c r="B47" s="63" t="s">
        <v>358</v>
      </c>
      <c r="C47" s="63" t="s">
        <v>358</v>
      </c>
      <c r="D47" s="55" t="s">
        <v>402</v>
      </c>
      <c r="E47" s="55" t="s">
        <v>360</v>
      </c>
      <c r="F47" s="55" t="s">
        <v>403</v>
      </c>
      <c r="G47" s="55" t="s">
        <v>404</v>
      </c>
      <c r="H47" s="9" t="s">
        <v>362</v>
      </c>
      <c r="I47" s="62">
        <v>0</v>
      </c>
      <c r="J47" s="55" t="s">
        <v>358</v>
      </c>
      <c r="K47" s="55">
        <v>1</v>
      </c>
      <c r="L47" s="55" t="s">
        <v>358</v>
      </c>
      <c r="M47" s="55" t="s">
        <v>358</v>
      </c>
      <c r="N47" s="55" t="s">
        <v>358</v>
      </c>
      <c r="O47" s="55" t="s">
        <v>358</v>
      </c>
      <c r="P47" s="191">
        <v>0</v>
      </c>
      <c r="Q47" s="62" t="s">
        <v>358</v>
      </c>
      <c r="R47" s="55" t="s">
        <v>358</v>
      </c>
      <c r="S47" s="55" t="s">
        <v>358</v>
      </c>
      <c r="T47" s="55" t="s">
        <v>358</v>
      </c>
      <c r="U47" s="191" t="s">
        <v>358</v>
      </c>
      <c r="V47" s="62">
        <v>0</v>
      </c>
      <c r="W47" s="55">
        <v>0</v>
      </c>
      <c r="X47" s="55">
        <v>0</v>
      </c>
      <c r="Y47" s="55">
        <v>0</v>
      </c>
      <c r="Z47" s="55" t="s">
        <v>358</v>
      </c>
      <c r="AA47" s="55" t="s">
        <v>358</v>
      </c>
      <c r="AB47" s="185">
        <v>0</v>
      </c>
      <c r="AC47" s="62" t="s">
        <v>358</v>
      </c>
      <c r="AD47" s="55" t="s">
        <v>358</v>
      </c>
      <c r="AE47" s="55">
        <v>0</v>
      </c>
      <c r="AF47" s="190" t="s">
        <v>358</v>
      </c>
      <c r="AG47" s="190" t="s">
        <v>358</v>
      </c>
      <c r="AH47" s="191" t="s">
        <v>358</v>
      </c>
      <c r="AI47" s="192">
        <v>0</v>
      </c>
      <c r="AJ47" s="195">
        <v>0</v>
      </c>
      <c r="AK47" s="194">
        <v>0</v>
      </c>
      <c r="AL47" s="192" t="s">
        <v>358</v>
      </c>
      <c r="AM47" s="195" t="s">
        <v>358</v>
      </c>
    </row>
    <row r="48" spans="1:39" s="112" customFormat="1" ht="30" customHeight="1" x14ac:dyDescent="0.3">
      <c r="A48" s="57" t="str">
        <f t="shared" si="0"/>
        <v>Unitil - FG&amp;E</v>
      </c>
      <c r="B48" s="63" t="s">
        <v>358</v>
      </c>
      <c r="C48" s="63" t="s">
        <v>358</v>
      </c>
      <c r="D48" s="55" t="s">
        <v>402</v>
      </c>
      <c r="E48" s="55" t="s">
        <v>360</v>
      </c>
      <c r="F48" s="448"/>
      <c r="G48" s="448"/>
      <c r="H48" s="449"/>
      <c r="I48" s="62">
        <v>0</v>
      </c>
      <c r="J48" s="55" t="s">
        <v>358</v>
      </c>
      <c r="K48" s="55">
        <v>0</v>
      </c>
      <c r="L48" s="55" t="s">
        <v>358</v>
      </c>
      <c r="M48" s="55" t="s">
        <v>358</v>
      </c>
      <c r="N48" s="55" t="s">
        <v>358</v>
      </c>
      <c r="O48" s="55" t="s">
        <v>358</v>
      </c>
      <c r="P48" s="191">
        <v>0</v>
      </c>
      <c r="Q48" s="62" t="s">
        <v>358</v>
      </c>
      <c r="R48" s="55" t="s">
        <v>358</v>
      </c>
      <c r="S48" s="55" t="s">
        <v>358</v>
      </c>
      <c r="T48" s="55" t="s">
        <v>358</v>
      </c>
      <c r="U48" s="191" t="s">
        <v>358</v>
      </c>
      <c r="V48" s="62">
        <v>0</v>
      </c>
      <c r="W48" s="55">
        <v>0</v>
      </c>
      <c r="X48" s="55">
        <v>0</v>
      </c>
      <c r="Y48" s="55">
        <v>0</v>
      </c>
      <c r="Z48" s="55" t="s">
        <v>358</v>
      </c>
      <c r="AA48" s="55" t="s">
        <v>358</v>
      </c>
      <c r="AB48" s="185">
        <v>0</v>
      </c>
      <c r="AC48" s="62" t="s">
        <v>358</v>
      </c>
      <c r="AD48" s="55" t="s">
        <v>358</v>
      </c>
      <c r="AE48" s="55">
        <v>0</v>
      </c>
      <c r="AF48" s="190" t="s">
        <v>358</v>
      </c>
      <c r="AG48" s="190" t="s">
        <v>358</v>
      </c>
      <c r="AH48" s="191" t="s">
        <v>358</v>
      </c>
      <c r="AI48" s="192">
        <v>0</v>
      </c>
      <c r="AJ48" s="195">
        <v>0</v>
      </c>
      <c r="AK48" s="194">
        <v>0</v>
      </c>
      <c r="AL48" s="192" t="s">
        <v>358</v>
      </c>
      <c r="AM48" s="195" t="s">
        <v>358</v>
      </c>
    </row>
    <row r="49" spans="1:39" s="112" customFormat="1" ht="30" customHeight="1" x14ac:dyDescent="0.3">
      <c r="A49" s="57" t="str">
        <f t="shared" si="0"/>
        <v>Unitil - FG&amp;E</v>
      </c>
      <c r="B49" s="63" t="s">
        <v>358</v>
      </c>
      <c r="C49" s="63" t="s">
        <v>358</v>
      </c>
      <c r="D49" s="55" t="s">
        <v>405</v>
      </c>
      <c r="E49" s="55" t="s">
        <v>370</v>
      </c>
      <c r="F49" s="55" t="s">
        <v>406</v>
      </c>
      <c r="G49" s="55" t="s">
        <v>374</v>
      </c>
      <c r="H49" s="9" t="s">
        <v>362</v>
      </c>
      <c r="I49" s="62">
        <v>0</v>
      </c>
      <c r="J49" s="55" t="s">
        <v>358</v>
      </c>
      <c r="K49" s="55">
        <v>0</v>
      </c>
      <c r="L49" s="55" t="s">
        <v>358</v>
      </c>
      <c r="M49" s="55" t="s">
        <v>358</v>
      </c>
      <c r="N49" s="55" t="s">
        <v>358</v>
      </c>
      <c r="O49" s="55" t="s">
        <v>358</v>
      </c>
      <c r="P49" s="191">
        <v>0</v>
      </c>
      <c r="Q49" s="62" t="s">
        <v>358</v>
      </c>
      <c r="R49" s="55" t="s">
        <v>358</v>
      </c>
      <c r="S49" s="55" t="s">
        <v>358</v>
      </c>
      <c r="T49" s="55" t="s">
        <v>358</v>
      </c>
      <c r="U49" s="191" t="s">
        <v>358</v>
      </c>
      <c r="V49" s="62">
        <v>0</v>
      </c>
      <c r="W49" s="55">
        <v>0</v>
      </c>
      <c r="X49" s="55">
        <v>0</v>
      </c>
      <c r="Y49" s="55">
        <v>0</v>
      </c>
      <c r="Z49" s="55" t="s">
        <v>358</v>
      </c>
      <c r="AA49" s="55" t="s">
        <v>358</v>
      </c>
      <c r="AB49" s="185">
        <v>0</v>
      </c>
      <c r="AC49" s="62" t="s">
        <v>358</v>
      </c>
      <c r="AD49" s="55" t="s">
        <v>358</v>
      </c>
      <c r="AE49" s="55">
        <v>0</v>
      </c>
      <c r="AF49" s="190" t="s">
        <v>358</v>
      </c>
      <c r="AG49" s="190" t="s">
        <v>358</v>
      </c>
      <c r="AH49" s="191" t="s">
        <v>358</v>
      </c>
      <c r="AI49" s="192">
        <v>0</v>
      </c>
      <c r="AJ49" s="195">
        <v>0</v>
      </c>
      <c r="AK49" s="194">
        <v>0</v>
      </c>
      <c r="AL49" s="192" t="s">
        <v>358</v>
      </c>
      <c r="AM49" s="195" t="s">
        <v>358</v>
      </c>
    </row>
    <row r="50" spans="1:39" s="112" customFormat="1" ht="30" customHeight="1" x14ac:dyDescent="0.3">
      <c r="A50" s="57" t="str">
        <f t="shared" si="0"/>
        <v>Unitil - FG&amp;E</v>
      </c>
      <c r="B50" s="63" t="s">
        <v>358</v>
      </c>
      <c r="C50" s="63" t="s">
        <v>358</v>
      </c>
      <c r="D50" s="55" t="s">
        <v>405</v>
      </c>
      <c r="E50" s="55" t="s">
        <v>370</v>
      </c>
      <c r="F50" s="55" t="s">
        <v>407</v>
      </c>
      <c r="G50" s="55" t="s">
        <v>408</v>
      </c>
      <c r="H50" s="9" t="s">
        <v>362</v>
      </c>
      <c r="I50" s="62">
        <v>0</v>
      </c>
      <c r="J50" s="55" t="s">
        <v>358</v>
      </c>
      <c r="K50" s="55">
        <v>0</v>
      </c>
      <c r="L50" s="55" t="s">
        <v>358</v>
      </c>
      <c r="M50" s="55" t="s">
        <v>358</v>
      </c>
      <c r="N50" s="55" t="s">
        <v>358</v>
      </c>
      <c r="O50" s="55" t="s">
        <v>358</v>
      </c>
      <c r="P50" s="191">
        <v>0</v>
      </c>
      <c r="Q50" s="62" t="s">
        <v>358</v>
      </c>
      <c r="R50" s="55" t="s">
        <v>358</v>
      </c>
      <c r="S50" s="55" t="s">
        <v>358</v>
      </c>
      <c r="T50" s="55" t="s">
        <v>358</v>
      </c>
      <c r="U50" s="191" t="s">
        <v>358</v>
      </c>
      <c r="V50" s="62">
        <v>0</v>
      </c>
      <c r="W50" s="55">
        <v>0</v>
      </c>
      <c r="X50" s="55">
        <v>0</v>
      </c>
      <c r="Y50" s="55">
        <v>0</v>
      </c>
      <c r="Z50" s="55" t="s">
        <v>358</v>
      </c>
      <c r="AA50" s="55" t="s">
        <v>358</v>
      </c>
      <c r="AB50" s="185">
        <v>0</v>
      </c>
      <c r="AC50" s="62" t="s">
        <v>358</v>
      </c>
      <c r="AD50" s="55" t="s">
        <v>358</v>
      </c>
      <c r="AE50" s="55">
        <v>0</v>
      </c>
      <c r="AF50" s="190" t="s">
        <v>358</v>
      </c>
      <c r="AG50" s="190" t="s">
        <v>358</v>
      </c>
      <c r="AH50" s="191" t="s">
        <v>358</v>
      </c>
      <c r="AI50" s="192">
        <v>0</v>
      </c>
      <c r="AJ50" s="195">
        <v>0</v>
      </c>
      <c r="AK50" s="194">
        <v>0</v>
      </c>
      <c r="AL50" s="192" t="s">
        <v>358</v>
      </c>
      <c r="AM50" s="195" t="s">
        <v>358</v>
      </c>
    </row>
    <row r="51" spans="1:39" s="112" customFormat="1" ht="30" customHeight="1" x14ac:dyDescent="0.3">
      <c r="A51" s="57" t="str">
        <f t="shared" si="0"/>
        <v>Unitil - FG&amp;E</v>
      </c>
      <c r="B51" s="63" t="s">
        <v>358</v>
      </c>
      <c r="C51" s="63" t="s">
        <v>358</v>
      </c>
      <c r="D51" s="55" t="s">
        <v>405</v>
      </c>
      <c r="E51" s="55" t="s">
        <v>370</v>
      </c>
      <c r="F51" s="448"/>
      <c r="G51" s="448"/>
      <c r="H51" s="449"/>
      <c r="I51" s="62">
        <v>0</v>
      </c>
      <c r="J51" s="55" t="s">
        <v>358</v>
      </c>
      <c r="K51" s="55">
        <v>0</v>
      </c>
      <c r="L51" s="55" t="s">
        <v>358</v>
      </c>
      <c r="M51" s="55" t="s">
        <v>358</v>
      </c>
      <c r="N51" s="55" t="s">
        <v>358</v>
      </c>
      <c r="O51" s="55" t="s">
        <v>358</v>
      </c>
      <c r="P51" s="191">
        <v>0</v>
      </c>
      <c r="Q51" s="62" t="s">
        <v>358</v>
      </c>
      <c r="R51" s="55" t="s">
        <v>358</v>
      </c>
      <c r="S51" s="55" t="s">
        <v>358</v>
      </c>
      <c r="T51" s="55" t="s">
        <v>358</v>
      </c>
      <c r="U51" s="191" t="s">
        <v>358</v>
      </c>
      <c r="V51" s="62">
        <v>0</v>
      </c>
      <c r="W51" s="55">
        <v>0</v>
      </c>
      <c r="X51" s="55">
        <v>0</v>
      </c>
      <c r="Y51" s="55">
        <v>0</v>
      </c>
      <c r="Z51" s="55" t="s">
        <v>358</v>
      </c>
      <c r="AA51" s="55" t="s">
        <v>358</v>
      </c>
      <c r="AB51" s="185">
        <v>0</v>
      </c>
      <c r="AC51" s="62" t="s">
        <v>358</v>
      </c>
      <c r="AD51" s="55" t="s">
        <v>358</v>
      </c>
      <c r="AE51" s="55">
        <v>0</v>
      </c>
      <c r="AF51" s="190" t="s">
        <v>358</v>
      </c>
      <c r="AG51" s="190" t="s">
        <v>358</v>
      </c>
      <c r="AH51" s="191" t="s">
        <v>358</v>
      </c>
      <c r="AI51" s="192">
        <v>0</v>
      </c>
      <c r="AJ51" s="195">
        <v>0</v>
      </c>
      <c r="AK51" s="194">
        <v>0</v>
      </c>
      <c r="AL51" s="192" t="s">
        <v>358</v>
      </c>
      <c r="AM51" s="195" t="s">
        <v>358</v>
      </c>
    </row>
    <row r="52" spans="1:39" s="112" customFormat="1" ht="30" customHeight="1" x14ac:dyDescent="0.3">
      <c r="A52" s="57" t="str">
        <f t="shared" si="0"/>
        <v>Unitil - FG&amp;E</v>
      </c>
      <c r="B52" s="63" t="s">
        <v>358</v>
      </c>
      <c r="C52" s="63" t="s">
        <v>358</v>
      </c>
      <c r="D52" s="55" t="s">
        <v>409</v>
      </c>
      <c r="E52" s="55" t="s">
        <v>360</v>
      </c>
      <c r="F52" s="55" t="s">
        <v>410</v>
      </c>
      <c r="G52" s="55" t="s">
        <v>360</v>
      </c>
      <c r="H52" s="9" t="s">
        <v>362</v>
      </c>
      <c r="I52" s="62">
        <v>0</v>
      </c>
      <c r="J52" s="55" t="s">
        <v>358</v>
      </c>
      <c r="K52" s="55">
        <v>0</v>
      </c>
      <c r="L52" s="55" t="s">
        <v>358</v>
      </c>
      <c r="M52" s="55" t="s">
        <v>358</v>
      </c>
      <c r="N52" s="55" t="s">
        <v>358</v>
      </c>
      <c r="O52" s="55" t="s">
        <v>358</v>
      </c>
      <c r="P52" s="191">
        <v>0</v>
      </c>
      <c r="Q52" s="62" t="s">
        <v>358</v>
      </c>
      <c r="R52" s="55" t="s">
        <v>358</v>
      </c>
      <c r="S52" s="55" t="s">
        <v>358</v>
      </c>
      <c r="T52" s="55" t="s">
        <v>358</v>
      </c>
      <c r="U52" s="191" t="s">
        <v>358</v>
      </c>
      <c r="V52" s="62">
        <v>0</v>
      </c>
      <c r="W52" s="55">
        <v>0</v>
      </c>
      <c r="X52" s="55">
        <v>0</v>
      </c>
      <c r="Y52" s="55">
        <v>0</v>
      </c>
      <c r="Z52" s="55" t="s">
        <v>358</v>
      </c>
      <c r="AA52" s="55" t="s">
        <v>358</v>
      </c>
      <c r="AB52" s="185">
        <v>0</v>
      </c>
      <c r="AC52" s="62" t="s">
        <v>358</v>
      </c>
      <c r="AD52" s="55" t="s">
        <v>358</v>
      </c>
      <c r="AE52" s="55">
        <v>0</v>
      </c>
      <c r="AF52" s="190" t="s">
        <v>358</v>
      </c>
      <c r="AG52" s="190" t="s">
        <v>358</v>
      </c>
      <c r="AH52" s="191" t="s">
        <v>358</v>
      </c>
      <c r="AI52" s="192">
        <v>0</v>
      </c>
      <c r="AJ52" s="195">
        <v>0</v>
      </c>
      <c r="AK52" s="194">
        <v>0</v>
      </c>
      <c r="AL52" s="192" t="s">
        <v>358</v>
      </c>
      <c r="AM52" s="195" t="s">
        <v>358</v>
      </c>
    </row>
    <row r="53" spans="1:39" s="112" customFormat="1" ht="30" customHeight="1" x14ac:dyDescent="0.3">
      <c r="A53" s="57" t="str">
        <f t="shared" si="0"/>
        <v>Unitil - FG&amp;E</v>
      </c>
      <c r="B53" s="63" t="s">
        <v>358</v>
      </c>
      <c r="C53" s="63" t="s">
        <v>358</v>
      </c>
      <c r="D53" s="55" t="s">
        <v>409</v>
      </c>
      <c r="E53" s="55" t="s">
        <v>360</v>
      </c>
      <c r="F53" s="55" t="s">
        <v>411</v>
      </c>
      <c r="G53" s="55" t="s">
        <v>360</v>
      </c>
      <c r="H53" s="9" t="s">
        <v>362</v>
      </c>
      <c r="I53" s="62">
        <v>0</v>
      </c>
      <c r="J53" s="55" t="s">
        <v>358</v>
      </c>
      <c r="K53" s="55">
        <v>0</v>
      </c>
      <c r="L53" s="55" t="s">
        <v>358</v>
      </c>
      <c r="M53" s="55" t="s">
        <v>358</v>
      </c>
      <c r="N53" s="55" t="s">
        <v>358</v>
      </c>
      <c r="O53" s="55" t="s">
        <v>358</v>
      </c>
      <c r="P53" s="191">
        <v>0</v>
      </c>
      <c r="Q53" s="62" t="s">
        <v>358</v>
      </c>
      <c r="R53" s="55" t="s">
        <v>358</v>
      </c>
      <c r="S53" s="55" t="s">
        <v>358</v>
      </c>
      <c r="T53" s="55" t="s">
        <v>358</v>
      </c>
      <c r="U53" s="191" t="s">
        <v>358</v>
      </c>
      <c r="V53" s="62">
        <v>0</v>
      </c>
      <c r="W53" s="55">
        <v>0</v>
      </c>
      <c r="X53" s="55">
        <v>0</v>
      </c>
      <c r="Y53" s="55">
        <v>0</v>
      </c>
      <c r="Z53" s="55" t="s">
        <v>358</v>
      </c>
      <c r="AA53" s="55" t="s">
        <v>358</v>
      </c>
      <c r="AB53" s="185">
        <v>0</v>
      </c>
      <c r="AC53" s="62" t="s">
        <v>358</v>
      </c>
      <c r="AD53" s="55" t="s">
        <v>358</v>
      </c>
      <c r="AE53" s="55">
        <v>0</v>
      </c>
      <c r="AF53" s="190" t="s">
        <v>358</v>
      </c>
      <c r="AG53" s="190" t="s">
        <v>358</v>
      </c>
      <c r="AH53" s="191" t="s">
        <v>358</v>
      </c>
      <c r="AI53" s="192">
        <v>6</v>
      </c>
      <c r="AJ53" s="195">
        <v>0</v>
      </c>
      <c r="AK53" s="194">
        <v>0</v>
      </c>
      <c r="AL53" s="192" t="s">
        <v>358</v>
      </c>
      <c r="AM53" s="195" t="s">
        <v>358</v>
      </c>
    </row>
    <row r="54" spans="1:39" s="112" customFormat="1" ht="30" customHeight="1" x14ac:dyDescent="0.3">
      <c r="A54" s="57" t="str">
        <f t="shared" si="0"/>
        <v>Unitil - FG&amp;E</v>
      </c>
      <c r="B54" s="63" t="s">
        <v>358</v>
      </c>
      <c r="C54" s="63" t="s">
        <v>358</v>
      </c>
      <c r="D54" s="55" t="s">
        <v>409</v>
      </c>
      <c r="E54" s="55" t="s">
        <v>360</v>
      </c>
      <c r="F54" s="55" t="s">
        <v>412</v>
      </c>
      <c r="G54" s="55" t="s">
        <v>413</v>
      </c>
      <c r="H54" s="9" t="s">
        <v>362</v>
      </c>
      <c r="I54" s="62">
        <v>0</v>
      </c>
      <c r="J54" s="55" t="s">
        <v>358</v>
      </c>
      <c r="K54" s="55">
        <v>0</v>
      </c>
      <c r="L54" s="55" t="s">
        <v>358</v>
      </c>
      <c r="M54" s="55" t="s">
        <v>358</v>
      </c>
      <c r="N54" s="55" t="s">
        <v>358</v>
      </c>
      <c r="O54" s="55" t="s">
        <v>358</v>
      </c>
      <c r="P54" s="191">
        <v>0</v>
      </c>
      <c r="Q54" s="62" t="s">
        <v>358</v>
      </c>
      <c r="R54" s="55" t="s">
        <v>358</v>
      </c>
      <c r="S54" s="55" t="s">
        <v>358</v>
      </c>
      <c r="T54" s="55" t="s">
        <v>358</v>
      </c>
      <c r="U54" s="191" t="s">
        <v>358</v>
      </c>
      <c r="V54" s="62">
        <v>0</v>
      </c>
      <c r="W54" s="55">
        <v>0</v>
      </c>
      <c r="X54" s="55">
        <v>0</v>
      </c>
      <c r="Y54" s="55">
        <v>0</v>
      </c>
      <c r="Z54" s="55" t="s">
        <v>358</v>
      </c>
      <c r="AA54" s="55" t="s">
        <v>358</v>
      </c>
      <c r="AB54" s="185">
        <v>0</v>
      </c>
      <c r="AC54" s="62" t="s">
        <v>358</v>
      </c>
      <c r="AD54" s="55" t="s">
        <v>358</v>
      </c>
      <c r="AE54" s="55">
        <v>0</v>
      </c>
      <c r="AF54" s="190" t="s">
        <v>358</v>
      </c>
      <c r="AG54" s="190" t="s">
        <v>358</v>
      </c>
      <c r="AH54" s="191" t="s">
        <v>358</v>
      </c>
      <c r="AI54" s="192">
        <v>20</v>
      </c>
      <c r="AJ54" s="195">
        <v>0</v>
      </c>
      <c r="AK54" s="194">
        <v>0</v>
      </c>
      <c r="AL54" s="192" t="s">
        <v>358</v>
      </c>
      <c r="AM54" s="195" t="s">
        <v>358</v>
      </c>
    </row>
    <row r="55" spans="1:39" s="112" customFormat="1" ht="30" customHeight="1" x14ac:dyDescent="0.3">
      <c r="A55" s="57" t="str">
        <f t="shared" si="0"/>
        <v>Unitil - FG&amp;E</v>
      </c>
      <c r="B55" s="63" t="s">
        <v>358</v>
      </c>
      <c r="C55" s="63" t="s">
        <v>358</v>
      </c>
      <c r="D55" s="55" t="s">
        <v>409</v>
      </c>
      <c r="E55" s="55" t="s">
        <v>360</v>
      </c>
      <c r="F55" s="55" t="s">
        <v>414</v>
      </c>
      <c r="G55" s="55" t="s">
        <v>360</v>
      </c>
      <c r="H55" s="9" t="s">
        <v>362</v>
      </c>
      <c r="I55" s="62">
        <v>0</v>
      </c>
      <c r="J55" s="55" t="s">
        <v>358</v>
      </c>
      <c r="K55" s="55">
        <v>0</v>
      </c>
      <c r="L55" s="55" t="s">
        <v>358</v>
      </c>
      <c r="M55" s="55" t="s">
        <v>358</v>
      </c>
      <c r="N55" s="55" t="s">
        <v>358</v>
      </c>
      <c r="O55" s="55" t="s">
        <v>358</v>
      </c>
      <c r="P55" s="191">
        <v>0</v>
      </c>
      <c r="Q55" s="62" t="s">
        <v>358</v>
      </c>
      <c r="R55" s="55" t="s">
        <v>358</v>
      </c>
      <c r="S55" s="55" t="s">
        <v>358</v>
      </c>
      <c r="T55" s="55" t="s">
        <v>358</v>
      </c>
      <c r="U55" s="191" t="s">
        <v>358</v>
      </c>
      <c r="V55" s="62">
        <v>0</v>
      </c>
      <c r="W55" s="55">
        <v>0</v>
      </c>
      <c r="X55" s="55">
        <v>0</v>
      </c>
      <c r="Y55" s="55">
        <v>0</v>
      </c>
      <c r="Z55" s="55" t="s">
        <v>358</v>
      </c>
      <c r="AA55" s="55" t="s">
        <v>358</v>
      </c>
      <c r="AB55" s="185">
        <v>0</v>
      </c>
      <c r="AC55" s="62" t="s">
        <v>358</v>
      </c>
      <c r="AD55" s="55" t="s">
        <v>358</v>
      </c>
      <c r="AE55" s="55">
        <v>0</v>
      </c>
      <c r="AF55" s="190" t="s">
        <v>358</v>
      </c>
      <c r="AG55" s="190" t="s">
        <v>358</v>
      </c>
      <c r="AH55" s="191" t="s">
        <v>358</v>
      </c>
      <c r="AI55" s="192">
        <v>6</v>
      </c>
      <c r="AJ55" s="195">
        <v>0</v>
      </c>
      <c r="AK55" s="194">
        <v>0</v>
      </c>
      <c r="AL55" s="192" t="s">
        <v>358</v>
      </c>
      <c r="AM55" s="195" t="s">
        <v>358</v>
      </c>
    </row>
    <row r="56" spans="1:39" s="112" customFormat="1" ht="30" customHeight="1" x14ac:dyDescent="0.3">
      <c r="A56" s="57" t="str">
        <f t="shared" si="0"/>
        <v>Unitil - FG&amp;E</v>
      </c>
      <c r="B56" s="63" t="s">
        <v>358</v>
      </c>
      <c r="C56" s="63" t="s">
        <v>358</v>
      </c>
      <c r="D56" s="55" t="s">
        <v>409</v>
      </c>
      <c r="E56" s="55" t="s">
        <v>360</v>
      </c>
      <c r="F56" s="55">
        <v>1303</v>
      </c>
      <c r="G56" s="55" t="s">
        <v>360</v>
      </c>
      <c r="H56" s="9" t="s">
        <v>362</v>
      </c>
      <c r="I56" s="62">
        <v>0</v>
      </c>
      <c r="J56" s="55" t="s">
        <v>358</v>
      </c>
      <c r="K56" s="55">
        <v>0</v>
      </c>
      <c r="L56" s="55" t="s">
        <v>358</v>
      </c>
      <c r="M56" s="55" t="s">
        <v>358</v>
      </c>
      <c r="N56" s="55" t="s">
        <v>358</v>
      </c>
      <c r="O56" s="55" t="s">
        <v>358</v>
      </c>
      <c r="P56" s="191">
        <v>0</v>
      </c>
      <c r="Q56" s="62" t="s">
        <v>358</v>
      </c>
      <c r="R56" s="55" t="s">
        <v>358</v>
      </c>
      <c r="S56" s="55" t="s">
        <v>358</v>
      </c>
      <c r="T56" s="55" t="s">
        <v>358</v>
      </c>
      <c r="U56" s="191" t="s">
        <v>358</v>
      </c>
      <c r="V56" s="62">
        <v>0</v>
      </c>
      <c r="W56" s="55">
        <v>0</v>
      </c>
      <c r="X56" s="55">
        <v>0</v>
      </c>
      <c r="Y56" s="55">
        <v>0</v>
      </c>
      <c r="Z56" s="55" t="s">
        <v>358</v>
      </c>
      <c r="AA56" s="55" t="s">
        <v>358</v>
      </c>
      <c r="AB56" s="185">
        <v>0</v>
      </c>
      <c r="AC56" s="62" t="s">
        <v>358</v>
      </c>
      <c r="AD56" s="55" t="s">
        <v>358</v>
      </c>
      <c r="AE56" s="55">
        <v>0</v>
      </c>
      <c r="AF56" s="190" t="s">
        <v>358</v>
      </c>
      <c r="AG56" s="190" t="s">
        <v>358</v>
      </c>
      <c r="AH56" s="191" t="s">
        <v>358</v>
      </c>
      <c r="AI56" s="192">
        <v>0</v>
      </c>
      <c r="AJ56" s="195">
        <v>0</v>
      </c>
      <c r="AK56" s="194">
        <v>0</v>
      </c>
      <c r="AL56" s="192" t="s">
        <v>358</v>
      </c>
      <c r="AM56" s="195" t="s">
        <v>358</v>
      </c>
    </row>
    <row r="57" spans="1:39" s="112" customFormat="1" ht="30" customHeight="1" x14ac:dyDescent="0.3">
      <c r="A57" s="57" t="str">
        <f t="shared" si="0"/>
        <v>Unitil - FG&amp;E</v>
      </c>
      <c r="B57" s="63" t="s">
        <v>358</v>
      </c>
      <c r="C57" s="63" t="s">
        <v>358</v>
      </c>
      <c r="D57" s="55" t="s">
        <v>409</v>
      </c>
      <c r="E57" s="55" t="s">
        <v>360</v>
      </c>
      <c r="F57" s="55">
        <v>1309</v>
      </c>
      <c r="G57" s="55" t="s">
        <v>360</v>
      </c>
      <c r="H57" s="9" t="s">
        <v>362</v>
      </c>
      <c r="I57" s="62">
        <v>0</v>
      </c>
      <c r="J57" s="55" t="s">
        <v>358</v>
      </c>
      <c r="K57" s="55">
        <v>0</v>
      </c>
      <c r="L57" s="55" t="s">
        <v>358</v>
      </c>
      <c r="M57" s="55" t="s">
        <v>358</v>
      </c>
      <c r="N57" s="55" t="s">
        <v>358</v>
      </c>
      <c r="O57" s="55" t="s">
        <v>358</v>
      </c>
      <c r="P57" s="191">
        <v>0</v>
      </c>
      <c r="Q57" s="62" t="s">
        <v>358</v>
      </c>
      <c r="R57" s="55" t="s">
        <v>358</v>
      </c>
      <c r="S57" s="55" t="s">
        <v>358</v>
      </c>
      <c r="T57" s="55" t="s">
        <v>358</v>
      </c>
      <c r="U57" s="191" t="s">
        <v>358</v>
      </c>
      <c r="V57" s="62">
        <v>0</v>
      </c>
      <c r="W57" s="55">
        <v>0</v>
      </c>
      <c r="X57" s="55">
        <v>0</v>
      </c>
      <c r="Y57" s="55">
        <v>0</v>
      </c>
      <c r="Z57" s="55" t="s">
        <v>358</v>
      </c>
      <c r="AA57" s="55" t="s">
        <v>358</v>
      </c>
      <c r="AB57" s="185">
        <v>0</v>
      </c>
      <c r="AC57" s="62" t="s">
        <v>358</v>
      </c>
      <c r="AD57" s="55" t="s">
        <v>358</v>
      </c>
      <c r="AE57" s="55">
        <v>0</v>
      </c>
      <c r="AF57" s="190" t="s">
        <v>358</v>
      </c>
      <c r="AG57" s="190" t="s">
        <v>358</v>
      </c>
      <c r="AH57" s="191" t="s">
        <v>358</v>
      </c>
      <c r="AI57" s="192">
        <v>0</v>
      </c>
      <c r="AJ57" s="195">
        <v>0</v>
      </c>
      <c r="AK57" s="194">
        <v>0</v>
      </c>
      <c r="AL57" s="192" t="s">
        <v>358</v>
      </c>
      <c r="AM57" s="195" t="s">
        <v>358</v>
      </c>
    </row>
    <row r="58" spans="1:39" s="112" customFormat="1" ht="30" customHeight="1" x14ac:dyDescent="0.3">
      <c r="A58" s="57" t="str">
        <f t="shared" si="0"/>
        <v>Unitil - FG&amp;E</v>
      </c>
      <c r="B58" s="63" t="s">
        <v>358</v>
      </c>
      <c r="C58" s="63" t="s">
        <v>358</v>
      </c>
      <c r="D58" s="55" t="s">
        <v>409</v>
      </c>
      <c r="E58" s="55" t="s">
        <v>360</v>
      </c>
      <c r="F58" s="448"/>
      <c r="G58" s="448"/>
      <c r="H58" s="449"/>
      <c r="I58" s="62">
        <v>0</v>
      </c>
      <c r="J58" s="55" t="s">
        <v>358</v>
      </c>
      <c r="K58" s="55">
        <v>0</v>
      </c>
      <c r="L58" s="55" t="s">
        <v>358</v>
      </c>
      <c r="M58" s="55" t="s">
        <v>358</v>
      </c>
      <c r="N58" s="55" t="s">
        <v>358</v>
      </c>
      <c r="O58" s="55" t="s">
        <v>358</v>
      </c>
      <c r="P58" s="191">
        <v>0</v>
      </c>
      <c r="Q58" s="62" t="s">
        <v>358</v>
      </c>
      <c r="R58" s="55" t="s">
        <v>358</v>
      </c>
      <c r="S58" s="55" t="s">
        <v>358</v>
      </c>
      <c r="T58" s="55" t="s">
        <v>358</v>
      </c>
      <c r="U58" s="191" t="s">
        <v>358</v>
      </c>
      <c r="V58" s="62">
        <v>0</v>
      </c>
      <c r="W58" s="55">
        <v>0</v>
      </c>
      <c r="X58" s="55">
        <v>0</v>
      </c>
      <c r="Y58" s="55">
        <v>0</v>
      </c>
      <c r="Z58" s="55" t="s">
        <v>358</v>
      </c>
      <c r="AA58" s="55" t="s">
        <v>358</v>
      </c>
      <c r="AB58" s="185">
        <v>0</v>
      </c>
      <c r="AC58" s="62" t="s">
        <v>358</v>
      </c>
      <c r="AD58" s="55" t="s">
        <v>358</v>
      </c>
      <c r="AE58" s="55">
        <v>0</v>
      </c>
      <c r="AF58" s="190" t="s">
        <v>358</v>
      </c>
      <c r="AG58" s="190" t="s">
        <v>358</v>
      </c>
      <c r="AH58" s="191" t="s">
        <v>358</v>
      </c>
      <c r="AI58" s="192">
        <v>0</v>
      </c>
      <c r="AJ58" s="195">
        <v>0</v>
      </c>
      <c r="AK58" s="194">
        <v>0</v>
      </c>
      <c r="AL58" s="192" t="s">
        <v>358</v>
      </c>
      <c r="AM58" s="195" t="s">
        <v>358</v>
      </c>
    </row>
    <row r="59" spans="1:39" s="112" customFormat="1" ht="30" customHeight="1" x14ac:dyDescent="0.3">
      <c r="A59" s="57" t="str">
        <f t="shared" si="0"/>
        <v>Unitil - FG&amp;E</v>
      </c>
      <c r="B59" s="63" t="s">
        <v>358</v>
      </c>
      <c r="C59" s="63" t="s">
        <v>358</v>
      </c>
      <c r="D59" s="55" t="s">
        <v>415</v>
      </c>
      <c r="E59" s="55" t="s">
        <v>360</v>
      </c>
      <c r="F59" s="55" t="s">
        <v>416</v>
      </c>
      <c r="G59" s="55" t="s">
        <v>360</v>
      </c>
      <c r="H59" s="9" t="s">
        <v>362</v>
      </c>
      <c r="I59" s="62">
        <v>0</v>
      </c>
      <c r="J59" s="55" t="s">
        <v>358</v>
      </c>
      <c r="K59" s="55">
        <v>0</v>
      </c>
      <c r="L59" s="55" t="s">
        <v>358</v>
      </c>
      <c r="M59" s="55" t="s">
        <v>358</v>
      </c>
      <c r="N59" s="55" t="s">
        <v>358</v>
      </c>
      <c r="O59" s="55" t="s">
        <v>358</v>
      </c>
      <c r="P59" s="191">
        <v>0</v>
      </c>
      <c r="Q59" s="62" t="s">
        <v>358</v>
      </c>
      <c r="R59" s="55" t="s">
        <v>358</v>
      </c>
      <c r="S59" s="55" t="s">
        <v>358</v>
      </c>
      <c r="T59" s="55" t="s">
        <v>358</v>
      </c>
      <c r="U59" s="191" t="s">
        <v>358</v>
      </c>
      <c r="V59" s="62">
        <v>0</v>
      </c>
      <c r="W59" s="55">
        <v>0</v>
      </c>
      <c r="X59" s="55">
        <v>0</v>
      </c>
      <c r="Y59" s="55">
        <v>0</v>
      </c>
      <c r="Z59" s="55" t="s">
        <v>358</v>
      </c>
      <c r="AA59" s="55" t="s">
        <v>358</v>
      </c>
      <c r="AB59" s="185">
        <v>0</v>
      </c>
      <c r="AC59" s="62" t="s">
        <v>358</v>
      </c>
      <c r="AD59" s="55" t="s">
        <v>358</v>
      </c>
      <c r="AE59" s="55">
        <v>0</v>
      </c>
      <c r="AF59" s="190" t="s">
        <v>358</v>
      </c>
      <c r="AG59" s="190" t="s">
        <v>358</v>
      </c>
      <c r="AH59" s="191" t="s">
        <v>358</v>
      </c>
      <c r="AI59" s="192">
        <v>0</v>
      </c>
      <c r="AJ59" s="195">
        <v>0</v>
      </c>
      <c r="AK59" s="194">
        <v>0</v>
      </c>
      <c r="AL59" s="192" t="s">
        <v>358</v>
      </c>
      <c r="AM59" s="195" t="s">
        <v>358</v>
      </c>
    </row>
    <row r="60" spans="1:39" s="112" customFormat="1" ht="30" customHeight="1" x14ac:dyDescent="0.3">
      <c r="A60" s="57" t="str">
        <f t="shared" si="0"/>
        <v>Unitil - FG&amp;E</v>
      </c>
      <c r="B60" s="63" t="s">
        <v>358</v>
      </c>
      <c r="C60" s="63" t="s">
        <v>358</v>
      </c>
      <c r="D60" s="55" t="s">
        <v>415</v>
      </c>
      <c r="E60" s="55" t="s">
        <v>360</v>
      </c>
      <c r="F60" s="55" t="s">
        <v>417</v>
      </c>
      <c r="G60" s="55" t="s">
        <v>360</v>
      </c>
      <c r="H60" s="9" t="s">
        <v>362</v>
      </c>
      <c r="I60" s="62">
        <v>0</v>
      </c>
      <c r="J60" s="55" t="s">
        <v>358</v>
      </c>
      <c r="K60" s="55">
        <v>0</v>
      </c>
      <c r="L60" s="55" t="s">
        <v>358</v>
      </c>
      <c r="M60" s="55" t="s">
        <v>358</v>
      </c>
      <c r="N60" s="55" t="s">
        <v>358</v>
      </c>
      <c r="O60" s="55" t="s">
        <v>358</v>
      </c>
      <c r="P60" s="191">
        <v>0</v>
      </c>
      <c r="Q60" s="62" t="s">
        <v>358</v>
      </c>
      <c r="R60" s="55" t="s">
        <v>358</v>
      </c>
      <c r="S60" s="55" t="s">
        <v>358</v>
      </c>
      <c r="T60" s="55" t="s">
        <v>358</v>
      </c>
      <c r="U60" s="191" t="s">
        <v>358</v>
      </c>
      <c r="V60" s="62">
        <v>0</v>
      </c>
      <c r="W60" s="55">
        <v>0</v>
      </c>
      <c r="X60" s="55">
        <v>0</v>
      </c>
      <c r="Y60" s="55">
        <v>0</v>
      </c>
      <c r="Z60" s="55" t="s">
        <v>358</v>
      </c>
      <c r="AA60" s="55" t="s">
        <v>358</v>
      </c>
      <c r="AB60" s="185">
        <v>0</v>
      </c>
      <c r="AC60" s="62" t="s">
        <v>358</v>
      </c>
      <c r="AD60" s="55" t="s">
        <v>358</v>
      </c>
      <c r="AE60" s="55">
        <v>0</v>
      </c>
      <c r="AF60" s="190" t="s">
        <v>358</v>
      </c>
      <c r="AG60" s="190" t="s">
        <v>358</v>
      </c>
      <c r="AH60" s="191" t="s">
        <v>358</v>
      </c>
      <c r="AI60" s="192">
        <v>0</v>
      </c>
      <c r="AJ60" s="195">
        <v>0</v>
      </c>
      <c r="AK60" s="194">
        <v>0</v>
      </c>
      <c r="AL60" s="192" t="s">
        <v>358</v>
      </c>
      <c r="AM60" s="195" t="s">
        <v>358</v>
      </c>
    </row>
    <row r="61" spans="1:39" s="112" customFormat="1" ht="30" customHeight="1" x14ac:dyDescent="0.3">
      <c r="A61" s="57" t="str">
        <f t="shared" si="0"/>
        <v>Unitil - FG&amp;E</v>
      </c>
      <c r="B61" s="63" t="s">
        <v>358</v>
      </c>
      <c r="C61" s="63" t="s">
        <v>358</v>
      </c>
      <c r="D61" s="55" t="s">
        <v>415</v>
      </c>
      <c r="E61" s="55" t="s">
        <v>360</v>
      </c>
      <c r="F61" s="55" t="s">
        <v>418</v>
      </c>
      <c r="G61" s="55" t="s">
        <v>360</v>
      </c>
      <c r="H61" s="9" t="s">
        <v>362</v>
      </c>
      <c r="I61" s="62">
        <v>0</v>
      </c>
      <c r="J61" s="55" t="s">
        <v>358</v>
      </c>
      <c r="K61" s="55">
        <v>0</v>
      </c>
      <c r="L61" s="55" t="s">
        <v>358</v>
      </c>
      <c r="M61" s="55" t="s">
        <v>358</v>
      </c>
      <c r="N61" s="55" t="s">
        <v>358</v>
      </c>
      <c r="O61" s="55" t="s">
        <v>358</v>
      </c>
      <c r="P61" s="191">
        <v>0</v>
      </c>
      <c r="Q61" s="62" t="s">
        <v>358</v>
      </c>
      <c r="R61" s="55" t="s">
        <v>358</v>
      </c>
      <c r="S61" s="55" t="s">
        <v>358</v>
      </c>
      <c r="T61" s="55" t="s">
        <v>358</v>
      </c>
      <c r="U61" s="191" t="s">
        <v>358</v>
      </c>
      <c r="V61" s="62">
        <v>0</v>
      </c>
      <c r="W61" s="55">
        <v>0</v>
      </c>
      <c r="X61" s="55">
        <v>0</v>
      </c>
      <c r="Y61" s="55">
        <v>0</v>
      </c>
      <c r="Z61" s="55" t="s">
        <v>358</v>
      </c>
      <c r="AA61" s="55" t="s">
        <v>358</v>
      </c>
      <c r="AB61" s="185">
        <v>0</v>
      </c>
      <c r="AC61" s="62" t="s">
        <v>358</v>
      </c>
      <c r="AD61" s="55" t="s">
        <v>358</v>
      </c>
      <c r="AE61" s="55">
        <v>0</v>
      </c>
      <c r="AF61" s="190" t="s">
        <v>358</v>
      </c>
      <c r="AG61" s="190" t="s">
        <v>358</v>
      </c>
      <c r="AH61" s="191" t="s">
        <v>358</v>
      </c>
      <c r="AI61" s="192">
        <v>0</v>
      </c>
      <c r="AJ61" s="195">
        <v>0</v>
      </c>
      <c r="AK61" s="194">
        <v>0</v>
      </c>
      <c r="AL61" s="192" t="s">
        <v>358</v>
      </c>
      <c r="AM61" s="195" t="s">
        <v>358</v>
      </c>
    </row>
    <row r="62" spans="1:39" s="112" customFormat="1" ht="30" customHeight="1" x14ac:dyDescent="0.3">
      <c r="A62" s="57" t="str">
        <f t="shared" si="0"/>
        <v>Unitil - FG&amp;E</v>
      </c>
      <c r="B62" s="63" t="s">
        <v>358</v>
      </c>
      <c r="C62" s="63" t="s">
        <v>358</v>
      </c>
      <c r="D62" s="55" t="s">
        <v>415</v>
      </c>
      <c r="E62" s="55" t="s">
        <v>360</v>
      </c>
      <c r="F62" s="55" t="s">
        <v>419</v>
      </c>
      <c r="G62" s="55" t="s">
        <v>360</v>
      </c>
      <c r="H62" s="9" t="s">
        <v>362</v>
      </c>
      <c r="I62" s="62">
        <v>0</v>
      </c>
      <c r="J62" s="55" t="s">
        <v>358</v>
      </c>
      <c r="K62" s="55">
        <v>0</v>
      </c>
      <c r="L62" s="55" t="s">
        <v>358</v>
      </c>
      <c r="M62" s="55" t="s">
        <v>358</v>
      </c>
      <c r="N62" s="55" t="s">
        <v>358</v>
      </c>
      <c r="O62" s="55" t="s">
        <v>358</v>
      </c>
      <c r="P62" s="191">
        <v>0</v>
      </c>
      <c r="Q62" s="62" t="s">
        <v>358</v>
      </c>
      <c r="R62" s="55" t="s">
        <v>358</v>
      </c>
      <c r="S62" s="55" t="s">
        <v>358</v>
      </c>
      <c r="T62" s="55" t="s">
        <v>358</v>
      </c>
      <c r="U62" s="191" t="s">
        <v>358</v>
      </c>
      <c r="V62" s="62">
        <v>0</v>
      </c>
      <c r="W62" s="55">
        <v>0</v>
      </c>
      <c r="X62" s="55">
        <v>0</v>
      </c>
      <c r="Y62" s="55">
        <v>0</v>
      </c>
      <c r="Z62" s="55" t="s">
        <v>358</v>
      </c>
      <c r="AA62" s="55" t="s">
        <v>358</v>
      </c>
      <c r="AB62" s="185">
        <v>0</v>
      </c>
      <c r="AC62" s="62" t="s">
        <v>358</v>
      </c>
      <c r="AD62" s="55" t="s">
        <v>358</v>
      </c>
      <c r="AE62" s="55">
        <v>0</v>
      </c>
      <c r="AF62" s="190" t="s">
        <v>358</v>
      </c>
      <c r="AG62" s="190" t="s">
        <v>358</v>
      </c>
      <c r="AH62" s="191" t="s">
        <v>358</v>
      </c>
      <c r="AI62" s="192">
        <v>0</v>
      </c>
      <c r="AJ62" s="195">
        <v>0</v>
      </c>
      <c r="AK62" s="194">
        <v>0</v>
      </c>
      <c r="AL62" s="192" t="s">
        <v>358</v>
      </c>
      <c r="AM62" s="195" t="s">
        <v>358</v>
      </c>
    </row>
    <row r="63" spans="1:39" s="112" customFormat="1" ht="30" customHeight="1" x14ac:dyDescent="0.3">
      <c r="A63" s="57" t="str">
        <f t="shared" si="0"/>
        <v>Unitil - FG&amp;E</v>
      </c>
      <c r="B63" s="63" t="s">
        <v>358</v>
      </c>
      <c r="C63" s="63" t="s">
        <v>358</v>
      </c>
      <c r="D63" s="55" t="s">
        <v>415</v>
      </c>
      <c r="E63" s="55" t="s">
        <v>360</v>
      </c>
      <c r="F63" s="55" t="s">
        <v>420</v>
      </c>
      <c r="G63" s="55" t="s">
        <v>360</v>
      </c>
      <c r="H63" s="183" t="s">
        <v>362</v>
      </c>
      <c r="I63" s="197">
        <v>0</v>
      </c>
      <c r="J63" s="198" t="s">
        <v>358</v>
      </c>
      <c r="K63" s="198">
        <v>0</v>
      </c>
      <c r="L63" s="198" t="s">
        <v>358</v>
      </c>
      <c r="M63" s="198" t="s">
        <v>358</v>
      </c>
      <c r="N63" s="198" t="s">
        <v>358</v>
      </c>
      <c r="O63" s="198" t="s">
        <v>358</v>
      </c>
      <c r="P63" s="199">
        <v>0</v>
      </c>
      <c r="Q63" s="197" t="s">
        <v>358</v>
      </c>
      <c r="R63" s="198" t="s">
        <v>358</v>
      </c>
      <c r="S63" s="198" t="s">
        <v>358</v>
      </c>
      <c r="T63" s="198" t="s">
        <v>358</v>
      </c>
      <c r="U63" s="199" t="s">
        <v>358</v>
      </c>
      <c r="V63" s="197">
        <v>0</v>
      </c>
      <c r="W63" s="198">
        <v>0</v>
      </c>
      <c r="X63" s="198">
        <v>0</v>
      </c>
      <c r="Y63" s="198">
        <v>0</v>
      </c>
      <c r="Z63" s="198" t="s">
        <v>358</v>
      </c>
      <c r="AA63" s="198" t="s">
        <v>358</v>
      </c>
      <c r="AB63" s="450">
        <v>0</v>
      </c>
      <c r="AC63" s="197" t="s">
        <v>358</v>
      </c>
      <c r="AD63" s="198" t="s">
        <v>358</v>
      </c>
      <c r="AE63" s="55">
        <v>0</v>
      </c>
      <c r="AF63" s="451" t="s">
        <v>358</v>
      </c>
      <c r="AG63" s="451" t="s">
        <v>358</v>
      </c>
      <c r="AH63" s="199" t="s">
        <v>358</v>
      </c>
      <c r="AI63" s="200">
        <v>0</v>
      </c>
      <c r="AJ63" s="201">
        <v>0</v>
      </c>
      <c r="AK63" s="202">
        <v>0</v>
      </c>
      <c r="AL63" s="200" t="s">
        <v>358</v>
      </c>
      <c r="AM63" s="201" t="s">
        <v>358</v>
      </c>
    </row>
    <row r="64" spans="1:39" s="112" customFormat="1" ht="30" customHeight="1" thickBot="1" x14ac:dyDescent="0.35">
      <c r="A64" s="57" t="str">
        <f t="shared" si="0"/>
        <v>Unitil - FG&amp;E</v>
      </c>
      <c r="B64" s="63" t="s">
        <v>358</v>
      </c>
      <c r="C64" s="63" t="s">
        <v>358</v>
      </c>
      <c r="D64" s="55" t="s">
        <v>415</v>
      </c>
      <c r="E64" s="55" t="s">
        <v>360</v>
      </c>
      <c r="F64" s="448"/>
      <c r="G64" s="448"/>
      <c r="H64" s="452"/>
      <c r="I64" s="62">
        <v>0</v>
      </c>
      <c r="J64" s="55" t="s">
        <v>358</v>
      </c>
      <c r="K64" s="55">
        <v>0</v>
      </c>
      <c r="L64" s="55" t="s">
        <v>358</v>
      </c>
      <c r="M64" s="55" t="s">
        <v>358</v>
      </c>
      <c r="N64" s="55" t="s">
        <v>358</v>
      </c>
      <c r="O64" s="55" t="s">
        <v>358</v>
      </c>
      <c r="P64" s="191">
        <v>0</v>
      </c>
      <c r="Q64" s="62" t="s">
        <v>358</v>
      </c>
      <c r="R64" s="55" t="s">
        <v>358</v>
      </c>
      <c r="S64" s="55" t="s">
        <v>358</v>
      </c>
      <c r="T64" s="55" t="s">
        <v>358</v>
      </c>
      <c r="U64" s="191" t="s">
        <v>358</v>
      </c>
      <c r="V64" s="62">
        <v>0</v>
      </c>
      <c r="W64" s="55">
        <v>0</v>
      </c>
      <c r="X64" s="55">
        <v>0</v>
      </c>
      <c r="Y64" s="55">
        <v>0</v>
      </c>
      <c r="Z64" s="55" t="s">
        <v>358</v>
      </c>
      <c r="AA64" s="196" t="s">
        <v>358</v>
      </c>
      <c r="AB64" s="185">
        <v>0</v>
      </c>
      <c r="AC64" s="62" t="s">
        <v>358</v>
      </c>
      <c r="AD64" s="55" t="s">
        <v>358</v>
      </c>
      <c r="AE64" s="55">
        <v>0</v>
      </c>
      <c r="AF64" s="190" t="s">
        <v>358</v>
      </c>
      <c r="AG64" s="190" t="s">
        <v>358</v>
      </c>
      <c r="AH64" s="191" t="s">
        <v>358</v>
      </c>
      <c r="AI64" s="192">
        <v>0</v>
      </c>
      <c r="AJ64" s="195">
        <v>0</v>
      </c>
      <c r="AK64" s="194">
        <v>0</v>
      </c>
      <c r="AL64" s="192" t="s">
        <v>358</v>
      </c>
      <c r="AM64" s="195" t="s">
        <v>358</v>
      </c>
    </row>
    <row r="65" spans="1:39" s="112" customFormat="1" ht="15" thickBot="1" x14ac:dyDescent="0.35">
      <c r="A65" s="220" t="s">
        <v>41</v>
      </c>
      <c r="B65" s="824"/>
      <c r="C65" s="825"/>
      <c r="D65" s="825"/>
      <c r="E65" s="825"/>
      <c r="F65" s="825"/>
      <c r="G65" s="825"/>
      <c r="H65" s="826"/>
      <c r="I65" s="187">
        <f t="shared" ref="I65:AK65" si="1">SUM(I8:I63)</f>
        <v>0</v>
      </c>
      <c r="J65" s="187">
        <f t="shared" si="1"/>
        <v>0</v>
      </c>
      <c r="K65" s="187">
        <f t="shared" si="1"/>
        <v>11</v>
      </c>
      <c r="L65" s="187">
        <f t="shared" si="1"/>
        <v>0</v>
      </c>
      <c r="M65" s="187">
        <f t="shared" si="1"/>
        <v>0</v>
      </c>
      <c r="N65" s="453"/>
      <c r="O65" s="453"/>
      <c r="P65" s="188">
        <f t="shared" si="1"/>
        <v>0</v>
      </c>
      <c r="Q65" s="186">
        <f t="shared" si="1"/>
        <v>0</v>
      </c>
      <c r="R65" s="187">
        <f t="shared" si="1"/>
        <v>0</v>
      </c>
      <c r="S65" s="187"/>
      <c r="T65" s="187">
        <f t="shared" si="1"/>
        <v>0</v>
      </c>
      <c r="U65" s="188">
        <f t="shared" si="1"/>
        <v>0</v>
      </c>
      <c r="V65" s="186">
        <f t="shared" si="1"/>
        <v>6</v>
      </c>
      <c r="W65" s="187">
        <f t="shared" si="1"/>
        <v>4</v>
      </c>
      <c r="X65" s="187">
        <f t="shared" si="1"/>
        <v>1</v>
      </c>
      <c r="Y65" s="187">
        <f t="shared" si="1"/>
        <v>12</v>
      </c>
      <c r="Z65" s="453"/>
      <c r="AA65" s="453"/>
      <c r="AB65" s="188">
        <f t="shared" si="1"/>
        <v>0</v>
      </c>
      <c r="AC65" s="186" t="s">
        <v>421</v>
      </c>
      <c r="AD65" s="187" t="s">
        <v>421</v>
      </c>
      <c r="AE65" s="188">
        <f t="shared" si="1"/>
        <v>0</v>
      </c>
      <c r="AF65" s="187" t="s">
        <v>421</v>
      </c>
      <c r="AG65" s="187" t="s">
        <v>421</v>
      </c>
      <c r="AH65" s="187" t="s">
        <v>421</v>
      </c>
      <c r="AI65" s="186">
        <f t="shared" si="1"/>
        <v>102</v>
      </c>
      <c r="AJ65" s="188">
        <f t="shared" si="1"/>
        <v>0</v>
      </c>
      <c r="AK65" s="189">
        <f t="shared" si="1"/>
        <v>0</v>
      </c>
      <c r="AL65" s="186" t="s">
        <v>358</v>
      </c>
      <c r="AM65" s="188" t="s">
        <v>358</v>
      </c>
    </row>
    <row r="67" spans="1:39" x14ac:dyDescent="0.3">
      <c r="A67" s="38" t="s">
        <v>42</v>
      </c>
      <c r="C67" s="59"/>
      <c r="D67" s="113"/>
      <c r="E67" s="113"/>
      <c r="F67" s="113"/>
      <c r="G67" s="113"/>
      <c r="H67" s="113"/>
      <c r="I67" s="112"/>
      <c r="J67" s="112"/>
      <c r="K67" s="112"/>
      <c r="L67" s="112"/>
      <c r="M67" s="112"/>
      <c r="N67" s="112"/>
      <c r="O67" s="112"/>
      <c r="P67" s="112"/>
      <c r="Q67" s="112"/>
      <c r="R67" s="112"/>
      <c r="S67" s="112"/>
      <c r="T67" s="112"/>
      <c r="U67" s="112"/>
      <c r="V67" s="112"/>
      <c r="W67" s="112"/>
      <c r="X67" s="112"/>
      <c r="Y67" s="112"/>
      <c r="Z67" s="112"/>
      <c r="AA67" s="112"/>
      <c r="AB67" s="112"/>
      <c r="AC67" s="112"/>
    </row>
    <row r="68" spans="1:39" s="112" customFormat="1" x14ac:dyDescent="0.3">
      <c r="A68" s="181" t="s">
        <v>43</v>
      </c>
      <c r="B68" s="138"/>
      <c r="C68" s="203"/>
      <c r="D68" s="132"/>
      <c r="E68" s="132"/>
      <c r="F68" s="132"/>
      <c r="G68" s="132"/>
      <c r="H68" s="132"/>
      <c r="I68" s="139"/>
      <c r="J68" s="204"/>
      <c r="K68" s="204"/>
      <c r="L68" s="204"/>
    </row>
    <row r="69" spans="1:39" ht="15" customHeight="1" x14ac:dyDescent="0.3">
      <c r="A69" s="150" t="s">
        <v>44</v>
      </c>
      <c r="B69" s="336"/>
      <c r="C69" s="146"/>
      <c r="D69" s="146"/>
      <c r="E69" s="146"/>
      <c r="F69" s="146"/>
      <c r="G69" s="146"/>
      <c r="H69" s="146"/>
      <c r="I69" s="172"/>
      <c r="J69" s="156"/>
      <c r="K69" s="156"/>
      <c r="L69" s="156"/>
      <c r="M69" s="100"/>
      <c r="N69" s="100"/>
      <c r="O69" s="100"/>
      <c r="P69" s="100"/>
      <c r="Q69" s="6"/>
      <c r="R69" s="6"/>
      <c r="S69" s="112"/>
      <c r="T69" s="112"/>
      <c r="U69" s="112"/>
      <c r="V69" s="112"/>
      <c r="W69" s="112"/>
      <c r="X69" s="112"/>
      <c r="Y69" s="112"/>
      <c r="Z69" s="112"/>
      <c r="AA69" s="112"/>
      <c r="AB69" s="112"/>
      <c r="AC69" s="112"/>
    </row>
    <row r="70" spans="1:39" ht="15" customHeight="1" x14ac:dyDescent="0.3">
      <c r="A70" s="150" t="s">
        <v>45</v>
      </c>
      <c r="B70" s="336"/>
      <c r="C70" s="146"/>
      <c r="D70" s="146"/>
      <c r="E70" s="146"/>
      <c r="F70" s="146"/>
      <c r="G70" s="146"/>
      <c r="H70" s="146"/>
      <c r="I70" s="172"/>
      <c r="J70" s="156"/>
      <c r="K70" s="156"/>
      <c r="L70" s="156"/>
      <c r="M70" s="100"/>
      <c r="N70" s="100"/>
      <c r="O70" s="100"/>
      <c r="P70" s="100"/>
      <c r="Q70" s="6"/>
      <c r="R70" s="6"/>
      <c r="S70" s="112"/>
      <c r="T70" s="112"/>
      <c r="U70" s="112"/>
      <c r="V70" s="112"/>
      <c r="W70" s="112"/>
      <c r="X70" s="112"/>
      <c r="Y70" s="112"/>
      <c r="Z70" s="112"/>
      <c r="AA70" s="112"/>
      <c r="AB70" s="112"/>
      <c r="AC70" s="112"/>
    </row>
    <row r="71" spans="1:39" ht="15" customHeight="1" x14ac:dyDescent="0.3">
      <c r="A71" s="150" t="s">
        <v>46</v>
      </c>
      <c r="B71" s="336"/>
      <c r="C71" s="146"/>
      <c r="D71" s="146"/>
      <c r="E71" s="146"/>
      <c r="F71" s="146"/>
      <c r="G71" s="146"/>
      <c r="H71" s="146"/>
      <c r="I71" s="172"/>
      <c r="J71" s="156"/>
      <c r="K71" s="156"/>
      <c r="L71" s="156"/>
      <c r="M71" s="100"/>
      <c r="N71" s="100"/>
      <c r="O71" s="100"/>
      <c r="P71" s="100"/>
      <c r="Q71" s="6"/>
      <c r="R71" s="6"/>
      <c r="S71" s="112"/>
      <c r="T71" s="112"/>
      <c r="U71" s="112"/>
      <c r="V71" s="112"/>
      <c r="W71" s="112"/>
      <c r="X71" s="112"/>
      <c r="Y71" s="112"/>
      <c r="Z71" s="112"/>
      <c r="AA71" s="112"/>
      <c r="AB71" s="112"/>
      <c r="AC71" s="112"/>
    </row>
    <row r="72" spans="1:39" ht="15" customHeight="1" x14ac:dyDescent="0.3">
      <c r="A72" s="153" t="s">
        <v>47</v>
      </c>
      <c r="B72" s="337"/>
      <c r="C72" s="157"/>
      <c r="D72" s="157"/>
      <c r="E72" s="157"/>
      <c r="F72" s="157"/>
      <c r="G72" s="157"/>
      <c r="H72" s="157"/>
      <c r="I72" s="175"/>
      <c r="J72" s="156"/>
      <c r="K72" s="156"/>
      <c r="L72" s="156"/>
      <c r="M72" s="156"/>
      <c r="N72" s="156"/>
      <c r="O72" s="156"/>
      <c r="P72" s="156"/>
      <c r="Q72" s="112"/>
      <c r="R72" s="112"/>
      <c r="S72" s="112"/>
      <c r="T72" s="112"/>
      <c r="U72" s="112"/>
      <c r="V72" s="112"/>
      <c r="W72" s="112"/>
      <c r="X72" s="112"/>
      <c r="Y72" s="112"/>
      <c r="Z72" s="112"/>
      <c r="AA72" s="112"/>
      <c r="AB72" s="112"/>
      <c r="AC72" s="112"/>
    </row>
  </sheetData>
  <mergeCells count="8">
    <mergeCell ref="AI6:AJ6"/>
    <mergeCell ref="AL6:AM6"/>
    <mergeCell ref="B65:H65"/>
    <mergeCell ref="A6:H6"/>
    <mergeCell ref="I6:P6"/>
    <mergeCell ref="Q6:U6"/>
    <mergeCell ref="V6:AB6"/>
    <mergeCell ref="AC6:AH6"/>
  </mergeCells>
  <printOptions headings="1" gridLines="1"/>
  <pageMargins left="0.7" right="0.7" top="0.75" bottom="0.75" header="0.3" footer="0.3"/>
  <pageSetup scale="28"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U97"/>
  <sheetViews>
    <sheetView topLeftCell="AX1" zoomScale="55" zoomScaleNormal="55" workbookViewId="0">
      <selection activeCell="BJ14" sqref="BJ14"/>
    </sheetView>
  </sheetViews>
  <sheetFormatPr defaultRowHeight="14.4" x14ac:dyDescent="0.3"/>
  <cols>
    <col min="1" max="1" width="23.109375" style="112" customWidth="1"/>
    <col min="2" max="4" width="15.88671875" customWidth="1"/>
    <col min="5" max="6" width="22" bestFit="1" customWidth="1"/>
    <col min="7" max="7" width="15.88671875" customWidth="1"/>
    <col min="8" max="8" width="18.88671875" customWidth="1"/>
    <col min="9" max="9" width="14.88671875" customWidth="1"/>
    <col min="10" max="13" width="12.88671875" customWidth="1"/>
    <col min="14" max="14" width="14.44140625" customWidth="1"/>
    <col min="15" max="15" width="15.5546875" customWidth="1"/>
    <col min="16" max="16" width="14.109375" customWidth="1"/>
    <col min="17" max="17" width="18.109375" customWidth="1"/>
    <col min="18" max="18" width="17.5546875" customWidth="1"/>
    <col min="19" max="24" width="18.88671875" customWidth="1"/>
    <col min="25" max="26" width="18.44140625" customWidth="1"/>
    <col min="27" max="33" width="19.88671875" customWidth="1"/>
    <col min="34" max="34" width="21.109375" customWidth="1"/>
    <col min="35" max="35" width="18.88671875" customWidth="1"/>
    <col min="36" max="41" width="19.88671875" customWidth="1"/>
    <col min="42" max="42" width="21.44140625" customWidth="1"/>
    <col min="43" max="43" width="22.88671875" bestFit="1" customWidth="1"/>
    <col min="44" max="47" width="19.88671875" customWidth="1"/>
    <col min="48" max="48" width="19.88671875" style="112" customWidth="1"/>
    <col min="49" max="49" width="19.88671875" customWidth="1"/>
    <col min="50" max="50" width="19.88671875" style="112" customWidth="1"/>
    <col min="51" max="51" width="19.88671875" customWidth="1"/>
    <col min="52" max="52" width="13.88671875" style="78" customWidth="1"/>
    <col min="53" max="54" width="13.88671875" customWidth="1"/>
    <col min="55" max="55" width="15.109375" customWidth="1"/>
    <col min="56" max="62" width="13.88671875" customWidth="1"/>
    <col min="63" max="63" width="18.88671875" customWidth="1"/>
    <col min="64" max="65" width="14.88671875" customWidth="1"/>
    <col min="66" max="70" width="15.88671875" customWidth="1"/>
    <col min="71" max="78" width="20.109375" customWidth="1"/>
    <col min="79" max="79" width="25.88671875" customWidth="1"/>
    <col min="80" max="80" width="17" customWidth="1"/>
    <col min="81" max="81" width="18.109375" customWidth="1"/>
    <col min="82" max="82" width="20.109375" customWidth="1"/>
    <col min="83" max="83" width="21.44140625" customWidth="1"/>
    <col min="84" max="84" width="14.44140625" customWidth="1"/>
  </cols>
  <sheetData>
    <row r="1" spans="1:84" ht="21.75" customHeight="1" x14ac:dyDescent="0.35">
      <c r="A1" s="1" t="s">
        <v>56</v>
      </c>
      <c r="B1" s="1" t="s">
        <v>57</v>
      </c>
      <c r="C1" s="125"/>
      <c r="D1" s="234" t="s">
        <v>2</v>
      </c>
      <c r="E1" s="234" t="s">
        <v>422</v>
      </c>
      <c r="F1" s="112"/>
      <c r="G1" s="1"/>
      <c r="H1" s="1"/>
      <c r="I1" s="112"/>
      <c r="J1" s="112"/>
      <c r="K1" s="112"/>
      <c r="L1" s="112"/>
      <c r="M1" s="112"/>
      <c r="N1" s="112"/>
      <c r="O1" s="112"/>
      <c r="P1" s="112"/>
      <c r="Q1" s="112"/>
      <c r="R1" s="112"/>
      <c r="S1" s="24"/>
      <c r="T1" s="25"/>
      <c r="U1" s="24"/>
      <c r="V1" s="24"/>
      <c r="W1" s="24"/>
      <c r="X1" s="24"/>
      <c r="Y1" s="112"/>
      <c r="Z1" s="112"/>
      <c r="AA1" s="24"/>
      <c r="AB1" s="24"/>
      <c r="AC1" s="24"/>
      <c r="AD1" s="24"/>
      <c r="AE1" s="24"/>
      <c r="AF1" s="24"/>
      <c r="AG1" s="24"/>
      <c r="AH1" s="24"/>
      <c r="AI1" s="24"/>
      <c r="AJ1" s="24"/>
      <c r="AK1" s="24"/>
      <c r="AL1" s="24"/>
      <c r="AM1" s="24"/>
      <c r="AN1" s="24"/>
      <c r="AO1" s="24"/>
      <c r="AP1" s="24"/>
      <c r="AQ1" s="112"/>
      <c r="AR1" s="112"/>
      <c r="AS1" s="112"/>
      <c r="AT1" s="112"/>
      <c r="AU1" s="112"/>
      <c r="AW1" s="112"/>
      <c r="AY1" s="112"/>
      <c r="BA1" s="112"/>
      <c r="BB1" s="112"/>
      <c r="BC1" s="112"/>
      <c r="BD1" s="112"/>
      <c r="BE1" s="112"/>
      <c r="BF1" s="112"/>
      <c r="BG1" s="112"/>
      <c r="BH1" s="112"/>
      <c r="BI1" s="112"/>
      <c r="BJ1" s="112"/>
      <c r="BK1" s="112"/>
      <c r="BL1" s="112"/>
      <c r="BM1" s="112"/>
      <c r="BN1" s="112"/>
      <c r="BO1" s="112"/>
      <c r="BP1" s="112"/>
      <c r="BQ1" s="112"/>
      <c r="BR1" s="112"/>
      <c r="BS1" s="112"/>
      <c r="BT1" s="112"/>
      <c r="BU1" s="112"/>
      <c r="BV1" s="112"/>
      <c r="BW1" s="112"/>
      <c r="BX1" s="112"/>
      <c r="BY1" s="112"/>
      <c r="BZ1" s="112"/>
      <c r="CA1" s="112"/>
      <c r="CB1" s="112"/>
      <c r="CC1" s="112"/>
      <c r="CD1" s="112"/>
      <c r="CE1" s="112"/>
      <c r="CF1" s="112"/>
    </row>
    <row r="2" spans="1:84" x14ac:dyDescent="0.3">
      <c r="A2" s="2"/>
      <c r="B2" s="2"/>
      <c r="C2" s="2"/>
      <c r="D2" s="234" t="s">
        <v>4</v>
      </c>
      <c r="E2" s="250">
        <v>2018</v>
      </c>
      <c r="F2" s="112"/>
      <c r="G2" s="112"/>
      <c r="H2" s="112"/>
      <c r="I2" s="112"/>
      <c r="J2" s="112"/>
      <c r="K2" s="112"/>
      <c r="L2" s="112"/>
      <c r="M2" s="112"/>
      <c r="N2" s="112"/>
      <c r="O2" s="112"/>
      <c r="P2" s="112"/>
      <c r="Q2" s="112"/>
      <c r="R2" s="112"/>
      <c r="S2" s="112"/>
      <c r="T2" s="112"/>
      <c r="U2" s="112"/>
      <c r="V2" s="112"/>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W2" s="112"/>
      <c r="AY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c r="CB2" s="112"/>
      <c r="CC2" s="112"/>
      <c r="CD2" s="112"/>
      <c r="CE2" s="112"/>
      <c r="CF2" s="112"/>
    </row>
    <row r="3" spans="1:84" s="112" customFormat="1" x14ac:dyDescent="0.3">
      <c r="B3" s="2"/>
      <c r="C3" s="2"/>
      <c r="D3" s="2"/>
      <c r="E3" s="2"/>
      <c r="AZ3" s="78"/>
    </row>
    <row r="4" spans="1:84" ht="15" customHeight="1" x14ac:dyDescent="0.3">
      <c r="A4" s="167" t="s">
        <v>58</v>
      </c>
      <c r="B4" s="138"/>
      <c r="C4" s="132"/>
      <c r="D4" s="132"/>
      <c r="E4" s="132"/>
      <c r="F4" s="133"/>
      <c r="G4" s="134"/>
      <c r="H4" s="134"/>
      <c r="I4" s="134"/>
      <c r="J4" s="134"/>
      <c r="K4" s="134"/>
      <c r="L4" s="134"/>
      <c r="M4" s="113"/>
      <c r="N4" s="113"/>
      <c r="O4" s="113"/>
      <c r="P4" s="113"/>
      <c r="Q4" s="113"/>
      <c r="R4" s="112"/>
      <c r="S4" s="112"/>
      <c r="T4" s="112"/>
      <c r="U4" s="112"/>
      <c r="V4" s="112"/>
      <c r="W4" s="112"/>
      <c r="X4" s="112"/>
      <c r="Y4" s="112"/>
      <c r="Z4" s="112"/>
      <c r="AA4" s="112"/>
      <c r="AB4" s="112"/>
      <c r="AC4" s="112"/>
      <c r="AD4" s="112"/>
      <c r="AE4" s="112"/>
      <c r="AF4" s="112"/>
      <c r="AG4" s="112"/>
      <c r="AH4" s="112"/>
      <c r="AI4" s="112"/>
      <c r="AJ4" s="112"/>
      <c r="AK4" s="112"/>
      <c r="AL4" s="112"/>
      <c r="AM4" s="112"/>
      <c r="AN4" s="112"/>
      <c r="AO4" s="112"/>
      <c r="AP4" s="112"/>
      <c r="AQ4" s="112"/>
      <c r="AR4" s="112"/>
      <c r="AS4" s="112"/>
      <c r="AT4" s="112"/>
      <c r="AU4" s="112"/>
      <c r="AW4" s="112"/>
      <c r="AY4" s="112"/>
      <c r="BA4" s="112"/>
      <c r="BB4" s="112"/>
      <c r="BC4" s="112"/>
      <c r="BD4" s="112"/>
      <c r="BE4" s="112"/>
      <c r="BF4" s="112"/>
      <c r="BG4" s="112"/>
      <c r="BH4" s="112"/>
      <c r="BI4" s="112"/>
      <c r="BJ4" s="112"/>
      <c r="BK4" s="112"/>
      <c r="BL4" s="112"/>
      <c r="BM4" s="112"/>
      <c r="BN4" s="112"/>
      <c r="BO4" s="112"/>
      <c r="BP4" s="112"/>
      <c r="BQ4" s="112"/>
      <c r="BR4" s="112"/>
      <c r="BS4" s="112"/>
      <c r="BT4" s="112"/>
      <c r="BU4" s="112"/>
      <c r="BV4" s="112"/>
      <c r="BW4" s="112"/>
      <c r="BX4" s="112"/>
      <c r="BY4" s="112"/>
      <c r="BZ4" s="112"/>
      <c r="CA4" s="112"/>
      <c r="CB4" s="112"/>
      <c r="CC4" s="112"/>
      <c r="CD4" s="112"/>
      <c r="CE4" s="112"/>
      <c r="CF4" s="112"/>
    </row>
    <row r="5" spans="1:84" ht="15" customHeight="1" x14ac:dyDescent="0.3">
      <c r="A5" s="150" t="s">
        <v>59</v>
      </c>
      <c r="B5" s="144"/>
      <c r="C5" s="128"/>
      <c r="D5" s="128"/>
      <c r="E5" s="128"/>
      <c r="F5" s="129"/>
      <c r="G5" s="68"/>
      <c r="H5" s="68"/>
      <c r="I5" s="68"/>
      <c r="J5" s="68"/>
      <c r="K5" s="68"/>
      <c r="L5" s="68"/>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W5" s="112"/>
      <c r="AY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c r="CB5" s="112"/>
      <c r="CC5" s="112"/>
      <c r="CD5" s="112"/>
      <c r="CE5" s="112"/>
      <c r="CF5" s="112"/>
    </row>
    <row r="6" spans="1:84" ht="15" customHeight="1" x14ac:dyDescent="0.3">
      <c r="A6" s="150" t="s">
        <v>60</v>
      </c>
      <c r="B6" s="144"/>
      <c r="C6" s="128"/>
      <c r="D6" s="128"/>
      <c r="E6" s="128"/>
      <c r="F6" s="129"/>
      <c r="G6" s="68"/>
      <c r="H6" s="68"/>
      <c r="I6" s="68"/>
      <c r="J6" s="68"/>
      <c r="K6" s="68"/>
      <c r="L6" s="68"/>
      <c r="M6" s="112"/>
      <c r="N6" s="112"/>
      <c r="O6" s="112"/>
      <c r="P6" s="112"/>
      <c r="Q6" s="112"/>
      <c r="R6" s="112"/>
      <c r="S6" s="112"/>
      <c r="T6" s="39"/>
      <c r="U6" s="39"/>
      <c r="V6" s="39"/>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W6" s="112"/>
      <c r="AY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c r="BX6" s="112"/>
      <c r="BY6" s="112"/>
      <c r="BZ6" s="112"/>
      <c r="CA6" s="112"/>
      <c r="CB6" s="112"/>
      <c r="CC6" s="112"/>
      <c r="CD6" s="112"/>
      <c r="CE6" s="112"/>
      <c r="CF6" s="112"/>
    </row>
    <row r="7" spans="1:84" ht="15" customHeight="1" x14ac:dyDescent="0.3">
      <c r="A7" s="150" t="s">
        <v>61</v>
      </c>
      <c r="B7" s="144"/>
      <c r="C7" s="128"/>
      <c r="D7" s="128"/>
      <c r="E7" s="128"/>
      <c r="F7" s="129"/>
      <c r="G7" s="68"/>
      <c r="H7" s="68"/>
      <c r="I7" s="68"/>
      <c r="J7" s="68"/>
      <c r="K7" s="68"/>
      <c r="L7" s="68"/>
      <c r="M7" s="112"/>
      <c r="N7" s="112"/>
      <c r="O7" s="112"/>
      <c r="P7" s="112"/>
      <c r="Q7" s="112"/>
      <c r="R7" s="112"/>
      <c r="S7" s="112"/>
      <c r="T7" s="39"/>
      <c r="U7" s="39"/>
      <c r="V7" s="39"/>
      <c r="W7" s="112"/>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W7" s="112"/>
      <c r="AY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2"/>
      <c r="CF7" s="112"/>
    </row>
    <row r="8" spans="1:84" ht="15" customHeight="1" x14ac:dyDescent="0.3">
      <c r="A8" s="150" t="s">
        <v>62</v>
      </c>
      <c r="B8" s="144"/>
      <c r="C8" s="128"/>
      <c r="D8" s="128"/>
      <c r="E8" s="128"/>
      <c r="F8" s="129"/>
      <c r="G8" s="68"/>
      <c r="H8" s="68"/>
      <c r="I8" s="68"/>
      <c r="J8" s="68"/>
      <c r="K8" s="68"/>
      <c r="L8" s="68"/>
      <c r="M8" s="112"/>
      <c r="N8" s="112"/>
      <c r="O8" s="112"/>
      <c r="P8" s="112"/>
      <c r="Q8" s="112"/>
      <c r="R8" s="112"/>
      <c r="S8" s="112"/>
      <c r="T8" s="39"/>
      <c r="U8" s="39"/>
      <c r="V8" s="39"/>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2"/>
      <c r="AU8" s="112"/>
      <c r="AW8" s="112"/>
      <c r="AY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row>
    <row r="9" spans="1:84" ht="15" customHeight="1" x14ac:dyDescent="0.3">
      <c r="A9" s="153" t="s">
        <v>63</v>
      </c>
      <c r="B9" s="154"/>
      <c r="C9" s="130"/>
      <c r="D9" s="130"/>
      <c r="E9" s="130"/>
      <c r="F9" s="131"/>
      <c r="G9" s="68"/>
      <c r="H9" s="68"/>
      <c r="I9" s="68"/>
      <c r="J9" s="68"/>
      <c r="K9" s="68"/>
      <c r="L9" s="68"/>
      <c r="M9" s="112"/>
      <c r="N9" s="112"/>
      <c r="O9" s="112"/>
      <c r="P9" s="112"/>
      <c r="Q9" s="112"/>
      <c r="R9" s="112"/>
      <c r="S9" s="112"/>
      <c r="T9" s="39"/>
      <c r="U9" s="39"/>
      <c r="V9" s="39"/>
      <c r="W9" s="112"/>
      <c r="X9" s="112"/>
      <c r="Y9" s="112"/>
      <c r="Z9" s="112"/>
      <c r="AA9" s="112"/>
      <c r="AB9" s="112"/>
      <c r="AC9" s="112"/>
      <c r="AD9" s="112"/>
      <c r="AE9" s="112"/>
      <c r="AF9" s="112"/>
      <c r="AG9" s="112"/>
      <c r="AH9" s="112"/>
      <c r="AI9" s="112"/>
      <c r="AJ9" s="112"/>
      <c r="AK9" s="112"/>
      <c r="AL9" s="112"/>
      <c r="AM9" s="112"/>
      <c r="AN9" s="112"/>
      <c r="AO9" s="112"/>
      <c r="AP9" s="112"/>
      <c r="AQ9" s="112"/>
      <c r="AR9" s="112"/>
      <c r="AS9" s="112"/>
      <c r="AT9" s="112"/>
      <c r="AU9" s="112"/>
      <c r="AW9" s="112"/>
      <c r="AY9" s="112"/>
      <c r="BA9" s="112"/>
      <c r="BB9" s="112"/>
      <c r="BC9" s="112"/>
      <c r="BD9" s="112"/>
      <c r="BE9" s="112"/>
      <c r="BF9" s="112"/>
      <c r="BG9" s="112"/>
      <c r="BH9" s="112"/>
      <c r="BI9" s="112"/>
      <c r="BJ9" s="112"/>
      <c r="BK9" s="112"/>
      <c r="BL9" s="112"/>
      <c r="BM9" s="112"/>
      <c r="BN9" s="112"/>
      <c r="BO9" s="112"/>
      <c r="BP9" s="112"/>
      <c r="BQ9" s="112"/>
      <c r="BR9" s="112"/>
      <c r="BS9" s="112"/>
      <c r="BT9" s="112"/>
      <c r="BU9" s="112"/>
      <c r="BV9" s="112"/>
      <c r="BW9" s="112"/>
      <c r="BX9" s="112"/>
      <c r="BY9" s="112"/>
      <c r="BZ9" s="112"/>
      <c r="CA9" s="112"/>
      <c r="CB9" s="112"/>
      <c r="CC9" s="112"/>
      <c r="CD9" s="112"/>
      <c r="CE9" s="112"/>
      <c r="CF9" s="112"/>
    </row>
    <row r="10" spans="1:84" ht="15" thickBot="1" x14ac:dyDescent="0.35">
      <c r="B10" s="112"/>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W10" s="112"/>
      <c r="AY10" s="112"/>
      <c r="BA10" s="112"/>
      <c r="BB10" s="112"/>
      <c r="BC10" s="112"/>
      <c r="BD10" s="112"/>
      <c r="BE10" s="112"/>
      <c r="BF10" s="112"/>
      <c r="BG10" s="112"/>
      <c r="BH10" s="112"/>
      <c r="BI10" s="112"/>
      <c r="BJ10" s="112"/>
      <c r="BK10" s="112"/>
      <c r="BL10" s="112"/>
      <c r="BM10" s="112"/>
      <c r="BN10" s="112"/>
      <c r="BO10" s="112"/>
      <c r="BP10" s="112"/>
      <c r="BQ10" s="112"/>
      <c r="BR10" s="112"/>
      <c r="BS10" s="112"/>
      <c r="BT10" s="112"/>
      <c r="BU10" s="112"/>
      <c r="BV10" s="112"/>
      <c r="BW10" s="112"/>
      <c r="BX10" s="112"/>
      <c r="BY10" s="112"/>
      <c r="BZ10" s="112"/>
      <c r="CA10" s="112"/>
      <c r="CB10" s="112"/>
      <c r="CC10" s="112"/>
      <c r="CD10" s="112"/>
      <c r="CE10" s="112"/>
      <c r="CF10" s="112"/>
    </row>
    <row r="11" spans="1:84" s="112" customFormat="1" ht="15" thickBot="1" x14ac:dyDescent="0.35">
      <c r="A11" s="872" t="s">
        <v>64</v>
      </c>
      <c r="B11" s="873"/>
      <c r="C11" s="873"/>
      <c r="D11" s="873"/>
      <c r="E11" s="873"/>
      <c r="F11" s="873"/>
      <c r="G11" s="873"/>
      <c r="H11" s="874"/>
      <c r="I11" s="878" t="s">
        <v>65</v>
      </c>
      <c r="J11" s="878"/>
      <c r="K11" s="878"/>
      <c r="L11" s="878"/>
      <c r="M11" s="878"/>
      <c r="N11" s="878"/>
      <c r="O11" s="878"/>
      <c r="P11" s="879"/>
      <c r="Q11" s="884" t="s">
        <v>66</v>
      </c>
      <c r="R11" s="885"/>
      <c r="S11" s="890" t="s">
        <v>67</v>
      </c>
      <c r="T11" s="891"/>
      <c r="U11" s="891"/>
      <c r="V11" s="891"/>
      <c r="W11" s="891"/>
      <c r="X11" s="891"/>
      <c r="Y11" s="891"/>
      <c r="Z11" s="891"/>
      <c r="AA11" s="891"/>
      <c r="AB11" s="891"/>
      <c r="AC11" s="891"/>
      <c r="AD11" s="891"/>
      <c r="AE11" s="891"/>
      <c r="AF11" s="891"/>
      <c r="AG11" s="891"/>
      <c r="AH11" s="891"/>
      <c r="AI11" s="891"/>
      <c r="AJ11" s="891"/>
      <c r="AK11" s="891"/>
      <c r="AL11" s="891"/>
      <c r="AM11" s="891"/>
      <c r="AN11" s="891"/>
      <c r="AO11" s="891"/>
      <c r="AP11" s="891"/>
      <c r="AQ11" s="892"/>
      <c r="AR11" s="897" t="s">
        <v>68</v>
      </c>
      <c r="AS11" s="898"/>
      <c r="AT11" s="898"/>
      <c r="AU11" s="898"/>
      <c r="AV11" s="898"/>
      <c r="AW11" s="898"/>
      <c r="AX11" s="898"/>
      <c r="AY11" s="899"/>
      <c r="AZ11" s="841" t="s">
        <v>69</v>
      </c>
      <c r="BA11" s="842"/>
      <c r="BB11" s="842"/>
      <c r="BC11" s="842"/>
      <c r="BD11" s="842"/>
      <c r="BE11" s="842"/>
      <c r="BF11" s="842"/>
      <c r="BG11" s="842"/>
      <c r="BH11" s="842"/>
      <c r="BI11" s="842"/>
      <c r="BJ11" s="842"/>
      <c r="BK11" s="842"/>
      <c r="BL11" s="842"/>
      <c r="BM11" s="842"/>
      <c r="BN11" s="842"/>
      <c r="BO11" s="842"/>
      <c r="BP11" s="842"/>
      <c r="BQ11" s="842"/>
      <c r="BR11" s="842"/>
      <c r="BS11" s="842"/>
      <c r="BT11" s="842"/>
      <c r="BU11" s="842"/>
      <c r="BV11" s="842"/>
      <c r="BW11" s="842"/>
      <c r="BX11" s="842"/>
      <c r="BY11" s="842"/>
      <c r="BZ11" s="843"/>
      <c r="CA11" s="844" t="s">
        <v>70</v>
      </c>
      <c r="CB11" s="845"/>
      <c r="CC11" s="845"/>
      <c r="CD11" s="845"/>
      <c r="CE11" s="845"/>
      <c r="CF11" s="846"/>
    </row>
    <row r="12" spans="1:84" s="112" customFormat="1" ht="15.75" customHeight="1" thickBot="1" x14ac:dyDescent="0.35">
      <c r="A12" s="875"/>
      <c r="B12" s="876"/>
      <c r="C12" s="876"/>
      <c r="D12" s="876"/>
      <c r="E12" s="876"/>
      <c r="F12" s="876"/>
      <c r="G12" s="876"/>
      <c r="H12" s="877"/>
      <c r="I12" s="880"/>
      <c r="J12" s="880"/>
      <c r="K12" s="880"/>
      <c r="L12" s="880"/>
      <c r="M12" s="880"/>
      <c r="N12" s="880"/>
      <c r="O12" s="880"/>
      <c r="P12" s="881"/>
      <c r="Q12" s="886"/>
      <c r="R12" s="887"/>
      <c r="S12" s="847" t="s">
        <v>71</v>
      </c>
      <c r="T12" s="848"/>
      <c r="U12" s="848"/>
      <c r="V12" s="848"/>
      <c r="W12" s="848"/>
      <c r="X12" s="848"/>
      <c r="Y12" s="848"/>
      <c r="Z12" s="849"/>
      <c r="AA12" s="847" t="s">
        <v>72</v>
      </c>
      <c r="AB12" s="848"/>
      <c r="AC12" s="848"/>
      <c r="AD12" s="848"/>
      <c r="AE12" s="848"/>
      <c r="AF12" s="848"/>
      <c r="AG12" s="848"/>
      <c r="AH12" s="848"/>
      <c r="AI12" s="849"/>
      <c r="AJ12" s="850" t="s">
        <v>73</v>
      </c>
      <c r="AK12" s="851"/>
      <c r="AL12" s="851"/>
      <c r="AM12" s="851"/>
      <c r="AN12" s="851"/>
      <c r="AO12" s="851"/>
      <c r="AP12" s="851"/>
      <c r="AQ12" s="852"/>
      <c r="AR12" s="900"/>
      <c r="AS12" s="901"/>
      <c r="AT12" s="901"/>
      <c r="AU12" s="901"/>
      <c r="AV12" s="901"/>
      <c r="AW12" s="901"/>
      <c r="AX12" s="901"/>
      <c r="AY12" s="902"/>
      <c r="AZ12" s="844" t="s">
        <v>74</v>
      </c>
      <c r="BA12" s="853"/>
      <c r="BB12" s="853"/>
      <c r="BC12" s="853"/>
      <c r="BD12" s="853"/>
      <c r="BE12" s="853"/>
      <c r="BF12" s="853"/>
      <c r="BG12" s="853"/>
      <c r="BH12" s="853"/>
      <c r="BI12" s="853"/>
      <c r="BJ12" s="853"/>
      <c r="BK12" s="854"/>
      <c r="BL12" s="858" t="s">
        <v>75</v>
      </c>
      <c r="BM12" s="859"/>
      <c r="BN12" s="858" t="s">
        <v>76</v>
      </c>
      <c r="BO12" s="859"/>
      <c r="BP12" s="862"/>
      <c r="BQ12" s="858" t="s">
        <v>77</v>
      </c>
      <c r="BR12" s="862"/>
      <c r="BS12" s="864" t="s">
        <v>78</v>
      </c>
      <c r="BT12" s="865"/>
      <c r="BU12" s="865"/>
      <c r="BV12" s="865"/>
      <c r="BW12" s="865"/>
      <c r="BX12" s="865"/>
      <c r="BY12" s="865"/>
      <c r="BZ12" s="865"/>
      <c r="CA12" s="864" t="s">
        <v>79</v>
      </c>
      <c r="CB12" s="866"/>
      <c r="CC12" s="866"/>
      <c r="CD12" s="864" t="s">
        <v>80</v>
      </c>
      <c r="CE12" s="867"/>
      <c r="CF12" s="895" t="s">
        <v>81</v>
      </c>
    </row>
    <row r="13" spans="1:84" s="112" customFormat="1" ht="29.4" thickBot="1" x14ac:dyDescent="0.35">
      <c r="A13" s="875"/>
      <c r="B13" s="876"/>
      <c r="C13" s="876"/>
      <c r="D13" s="876"/>
      <c r="E13" s="876"/>
      <c r="F13" s="876"/>
      <c r="G13" s="876"/>
      <c r="H13" s="877"/>
      <c r="I13" s="882"/>
      <c r="J13" s="882"/>
      <c r="K13" s="882"/>
      <c r="L13" s="882"/>
      <c r="M13" s="882"/>
      <c r="N13" s="882"/>
      <c r="O13" s="882"/>
      <c r="P13" s="883"/>
      <c r="Q13" s="888"/>
      <c r="R13" s="889"/>
      <c r="S13" s="868" t="s">
        <v>423</v>
      </c>
      <c r="T13" s="869"/>
      <c r="U13" s="870" t="s">
        <v>424</v>
      </c>
      <c r="V13" s="869"/>
      <c r="W13" s="870" t="s">
        <v>497</v>
      </c>
      <c r="X13" s="871"/>
      <c r="Y13" s="893" t="s">
        <v>85</v>
      </c>
      <c r="Z13" s="867"/>
      <c r="AA13" s="868" t="s">
        <v>423</v>
      </c>
      <c r="AB13" s="869"/>
      <c r="AC13" s="870" t="s">
        <v>424</v>
      </c>
      <c r="AD13" s="869"/>
      <c r="AE13" s="870" t="s">
        <v>497</v>
      </c>
      <c r="AF13" s="871"/>
      <c r="AG13" s="893" t="s">
        <v>85</v>
      </c>
      <c r="AH13" s="866"/>
      <c r="AI13" s="135" t="s">
        <v>86</v>
      </c>
      <c r="AJ13" s="868" t="s">
        <v>423</v>
      </c>
      <c r="AK13" s="869"/>
      <c r="AL13" s="870" t="s">
        <v>424</v>
      </c>
      <c r="AM13" s="869"/>
      <c r="AN13" s="870" t="s">
        <v>497</v>
      </c>
      <c r="AO13" s="871"/>
      <c r="AP13" s="893" t="s">
        <v>85</v>
      </c>
      <c r="AQ13" s="866"/>
      <c r="AR13" s="903"/>
      <c r="AS13" s="904"/>
      <c r="AT13" s="904"/>
      <c r="AU13" s="904"/>
      <c r="AV13" s="904"/>
      <c r="AW13" s="904"/>
      <c r="AX13" s="904"/>
      <c r="AY13" s="905"/>
      <c r="AZ13" s="855"/>
      <c r="BA13" s="856"/>
      <c r="BB13" s="856"/>
      <c r="BC13" s="856"/>
      <c r="BD13" s="856"/>
      <c r="BE13" s="856"/>
      <c r="BF13" s="856"/>
      <c r="BG13" s="856"/>
      <c r="BH13" s="856"/>
      <c r="BI13" s="856"/>
      <c r="BJ13" s="856"/>
      <c r="BK13" s="857"/>
      <c r="BL13" s="860"/>
      <c r="BM13" s="861"/>
      <c r="BN13" s="860"/>
      <c r="BO13" s="861"/>
      <c r="BP13" s="863"/>
      <c r="BQ13" s="860"/>
      <c r="BR13" s="863"/>
      <c r="BS13" s="858" t="s">
        <v>87</v>
      </c>
      <c r="BT13" s="859"/>
      <c r="BU13" s="859"/>
      <c r="BV13" s="859"/>
      <c r="BW13" s="859"/>
      <c r="BX13" s="859"/>
      <c r="BY13" s="859"/>
      <c r="BZ13" s="859"/>
      <c r="CA13" s="436" t="s">
        <v>88</v>
      </c>
      <c r="CB13" s="864" t="s">
        <v>89</v>
      </c>
      <c r="CC13" s="906"/>
      <c r="CD13" s="864" t="s">
        <v>90</v>
      </c>
      <c r="CE13" s="906"/>
      <c r="CF13" s="896"/>
    </row>
    <row r="14" spans="1:84" s="112" customFormat="1" ht="87" thickBot="1" x14ac:dyDescent="0.35">
      <c r="A14" s="338" t="s">
        <v>2</v>
      </c>
      <c r="B14" s="339" t="s">
        <v>13</v>
      </c>
      <c r="C14" s="339" t="s">
        <v>14</v>
      </c>
      <c r="D14" s="95" t="s">
        <v>15</v>
      </c>
      <c r="E14" s="95" t="s">
        <v>16</v>
      </c>
      <c r="F14" s="95" t="s">
        <v>17</v>
      </c>
      <c r="G14" s="95" t="s">
        <v>18</v>
      </c>
      <c r="H14" s="343" t="s">
        <v>19</v>
      </c>
      <c r="I14" s="227" t="s">
        <v>91</v>
      </c>
      <c r="J14" s="228" t="s">
        <v>92</v>
      </c>
      <c r="K14" s="228" t="s">
        <v>93</v>
      </c>
      <c r="L14" s="228" t="s">
        <v>94</v>
      </c>
      <c r="M14" s="228" t="s">
        <v>95</v>
      </c>
      <c r="N14" s="228" t="s">
        <v>96</v>
      </c>
      <c r="O14" s="228" t="s">
        <v>97</v>
      </c>
      <c r="P14" s="228" t="s">
        <v>98</v>
      </c>
      <c r="Q14" s="229" t="s">
        <v>99</v>
      </c>
      <c r="R14" s="230" t="s">
        <v>100</v>
      </c>
      <c r="S14" s="206" t="s">
        <v>101</v>
      </c>
      <c r="T14" s="441" t="s">
        <v>102</v>
      </c>
      <c r="U14" s="441" t="s">
        <v>103</v>
      </c>
      <c r="V14" s="441" t="s">
        <v>104</v>
      </c>
      <c r="W14" s="441" t="s">
        <v>101</v>
      </c>
      <c r="X14" s="441" t="s">
        <v>104</v>
      </c>
      <c r="Y14" s="441" t="s">
        <v>105</v>
      </c>
      <c r="Z14" s="207" t="s">
        <v>106</v>
      </c>
      <c r="AA14" s="206" t="s">
        <v>107</v>
      </c>
      <c r="AB14" s="441" t="s">
        <v>108</v>
      </c>
      <c r="AC14" s="441" t="s">
        <v>107</v>
      </c>
      <c r="AD14" s="441" t="s">
        <v>109</v>
      </c>
      <c r="AE14" s="441" t="s">
        <v>107</v>
      </c>
      <c r="AF14" s="441" t="s">
        <v>109</v>
      </c>
      <c r="AG14" s="441" t="s">
        <v>110</v>
      </c>
      <c r="AH14" s="441" t="s">
        <v>111</v>
      </c>
      <c r="AI14" s="207" t="s">
        <v>112</v>
      </c>
      <c r="AJ14" s="206" t="s">
        <v>427</v>
      </c>
      <c r="AK14" s="441" t="s">
        <v>428</v>
      </c>
      <c r="AL14" s="206" t="s">
        <v>427</v>
      </c>
      <c r="AM14" s="441" t="s">
        <v>428</v>
      </c>
      <c r="AN14" s="206" t="s">
        <v>427</v>
      </c>
      <c r="AO14" s="441" t="s">
        <v>428</v>
      </c>
      <c r="AP14" s="441" t="s">
        <v>117</v>
      </c>
      <c r="AQ14" s="207" t="s">
        <v>118</v>
      </c>
      <c r="AR14" s="208" t="s">
        <v>119</v>
      </c>
      <c r="AS14" s="209" t="s">
        <v>120</v>
      </c>
      <c r="AT14" s="209" t="s">
        <v>121</v>
      </c>
      <c r="AU14" s="209" t="s">
        <v>122</v>
      </c>
      <c r="AV14" s="209" t="s">
        <v>123</v>
      </c>
      <c r="AW14" s="209" t="s">
        <v>124</v>
      </c>
      <c r="AX14" s="210" t="s">
        <v>125</v>
      </c>
      <c r="AY14" s="211" t="s">
        <v>126</v>
      </c>
      <c r="AZ14" s="74" t="s">
        <v>429</v>
      </c>
      <c r="BA14" s="74" t="s">
        <v>127</v>
      </c>
      <c r="BB14" s="74" t="s">
        <v>430</v>
      </c>
      <c r="BC14" s="74" t="s">
        <v>128</v>
      </c>
      <c r="BD14" s="75" t="s">
        <v>431</v>
      </c>
      <c r="BE14" s="74" t="s">
        <v>129</v>
      </c>
      <c r="BF14" s="74" t="s">
        <v>432</v>
      </c>
      <c r="BG14" s="74" t="s">
        <v>130</v>
      </c>
      <c r="BH14" s="74" t="s">
        <v>433</v>
      </c>
      <c r="BI14" s="447" t="s">
        <v>131</v>
      </c>
      <c r="BJ14" s="75" t="s">
        <v>434</v>
      </c>
      <c r="BK14" s="447" t="s">
        <v>132</v>
      </c>
      <c r="BL14" s="87" t="s">
        <v>133</v>
      </c>
      <c r="BM14" s="437" t="s">
        <v>134</v>
      </c>
      <c r="BN14" s="436" t="s">
        <v>135</v>
      </c>
      <c r="BO14" s="85" t="s">
        <v>136</v>
      </c>
      <c r="BP14" s="437" t="s">
        <v>137</v>
      </c>
      <c r="BQ14" s="87" t="s">
        <v>138</v>
      </c>
      <c r="BR14" s="437" t="s">
        <v>139</v>
      </c>
      <c r="BS14" s="436" t="s">
        <v>140</v>
      </c>
      <c r="BT14" s="85" t="s">
        <v>141</v>
      </c>
      <c r="BU14" s="440" t="s">
        <v>142</v>
      </c>
      <c r="BV14" s="215" t="s">
        <v>143</v>
      </c>
      <c r="BW14" s="436" t="s">
        <v>144</v>
      </c>
      <c r="BX14" s="85" t="s">
        <v>145</v>
      </c>
      <c r="BY14" s="440" t="s">
        <v>146</v>
      </c>
      <c r="BZ14" s="86" t="s">
        <v>147</v>
      </c>
      <c r="CA14" s="438" t="s">
        <v>148</v>
      </c>
      <c r="CB14" s="216" t="s">
        <v>149</v>
      </c>
      <c r="CC14" s="439" t="s">
        <v>150</v>
      </c>
      <c r="CD14" s="87" t="s">
        <v>151</v>
      </c>
      <c r="CE14" s="437" t="s">
        <v>152</v>
      </c>
      <c r="CF14" s="437" t="s">
        <v>153</v>
      </c>
    </row>
    <row r="15" spans="1:84" s="112" customFormat="1" ht="30" customHeight="1" x14ac:dyDescent="0.3">
      <c r="A15" s="57" t="str">
        <f t="shared" ref="A15:A71" si="0">$E$1</f>
        <v>Unitil - FG&amp;E</v>
      </c>
      <c r="B15" s="63" t="s">
        <v>358</v>
      </c>
      <c r="C15" s="63" t="s">
        <v>358</v>
      </c>
      <c r="D15" s="55" t="s">
        <v>359</v>
      </c>
      <c r="E15" s="55" t="s">
        <v>360</v>
      </c>
      <c r="F15" s="55" t="s">
        <v>361</v>
      </c>
      <c r="G15" s="55" t="s">
        <v>360</v>
      </c>
      <c r="H15" s="9" t="s">
        <v>496</v>
      </c>
      <c r="I15" s="225" t="s">
        <v>435</v>
      </c>
      <c r="J15" s="97" t="s">
        <v>436</v>
      </c>
      <c r="K15" s="454">
        <v>6.2155583268800401</v>
      </c>
      <c r="L15" s="454">
        <v>5.8370784795738642</v>
      </c>
      <c r="M15" s="455">
        <v>391</v>
      </c>
      <c r="N15" s="456">
        <v>17204487.285920836</v>
      </c>
      <c r="O15" s="457" t="s">
        <v>437</v>
      </c>
      <c r="P15" s="458">
        <v>4</v>
      </c>
      <c r="Q15" s="459" t="s">
        <v>439</v>
      </c>
      <c r="R15" s="460" t="s">
        <v>439</v>
      </c>
      <c r="S15" s="461">
        <v>1</v>
      </c>
      <c r="T15" s="462">
        <v>1</v>
      </c>
      <c r="U15" s="463">
        <v>0</v>
      </c>
      <c r="V15" s="90">
        <v>0</v>
      </c>
      <c r="W15" s="463">
        <v>0</v>
      </c>
      <c r="X15" s="90">
        <v>0</v>
      </c>
      <c r="Y15" s="463">
        <f>S15+U15+W15</f>
        <v>1</v>
      </c>
      <c r="Z15" s="90">
        <f>T15+V15+X15</f>
        <v>1</v>
      </c>
      <c r="AA15" s="464">
        <v>446.16</v>
      </c>
      <c r="AB15" s="685">
        <v>446.16</v>
      </c>
      <c r="AC15" s="465">
        <v>0</v>
      </c>
      <c r="AD15" s="686">
        <v>0</v>
      </c>
      <c r="AE15" s="463">
        <v>0</v>
      </c>
      <c r="AF15" s="90">
        <v>0</v>
      </c>
      <c r="AG15" s="466">
        <f>AA15+AC15+AE15</f>
        <v>446.16</v>
      </c>
      <c r="AH15" s="90">
        <f>AB15+AD15+AF15</f>
        <v>446.16</v>
      </c>
      <c r="AI15" s="467">
        <f>IFERROR(AG15/(P15*1000),"")</f>
        <v>0.11154</v>
      </c>
      <c r="AJ15" s="468">
        <f>AA15*0.186*8760</f>
        <v>726955.25760000001</v>
      </c>
      <c r="AK15" s="469">
        <f>AB15*0.186*8760</f>
        <v>726955.25760000001</v>
      </c>
      <c r="AL15" s="468">
        <f>AC15*8760</f>
        <v>0</v>
      </c>
      <c r="AM15" s="469">
        <f>AD15*8760</f>
        <v>0</v>
      </c>
      <c r="AN15" s="463">
        <v>0</v>
      </c>
      <c r="AO15" s="90">
        <v>0</v>
      </c>
      <c r="AP15" s="470">
        <f>AJ15+AL15+AN15</f>
        <v>726955.25760000001</v>
      </c>
      <c r="AQ15" s="471">
        <f>AK15+AM15+AO15</f>
        <v>726955.25760000001</v>
      </c>
      <c r="AR15" s="472" t="s">
        <v>358</v>
      </c>
      <c r="AS15" s="473" t="s">
        <v>358</v>
      </c>
      <c r="AT15" s="473" t="s">
        <v>358</v>
      </c>
      <c r="AU15" s="473" t="s">
        <v>358</v>
      </c>
      <c r="AV15" s="473" t="s">
        <v>358</v>
      </c>
      <c r="AW15" s="473" t="s">
        <v>358</v>
      </c>
      <c r="AX15" s="473" t="s">
        <v>358</v>
      </c>
      <c r="AY15" s="473" t="s">
        <v>358</v>
      </c>
      <c r="AZ15" s="474">
        <f>N15</f>
        <v>17204487.285920836</v>
      </c>
      <c r="BA15" s="475">
        <v>0</v>
      </c>
      <c r="BB15" s="476">
        <f>P15</f>
        <v>4</v>
      </c>
      <c r="BC15" s="475">
        <v>0</v>
      </c>
      <c r="BD15" s="477">
        <f>(((92178/SUM(P$15:P$71))*P15)/92178)*21417</f>
        <v>762.69580066224967</v>
      </c>
      <c r="BE15" s="475">
        <v>0</v>
      </c>
      <c r="BF15" s="475">
        <v>0.95</v>
      </c>
      <c r="BG15" s="475">
        <v>0</v>
      </c>
      <c r="BH15" s="478" t="s">
        <v>358</v>
      </c>
      <c r="BI15" s="475">
        <v>0</v>
      </c>
      <c r="BJ15" s="475">
        <v>0</v>
      </c>
      <c r="BK15" s="479">
        <v>0.33333333333333331</v>
      </c>
      <c r="BL15" s="480"/>
      <c r="BM15" s="457">
        <v>0</v>
      </c>
      <c r="BN15" s="481" t="s">
        <v>362</v>
      </c>
      <c r="BO15" s="482" t="s">
        <v>358</v>
      </c>
      <c r="BP15" s="483">
        <v>0</v>
      </c>
      <c r="BQ15" s="484" t="s">
        <v>358</v>
      </c>
      <c r="BR15" s="485" t="s">
        <v>358</v>
      </c>
      <c r="BS15" s="486">
        <v>66.11</v>
      </c>
      <c r="BT15" s="487">
        <v>-91.073300000000003</v>
      </c>
      <c r="BU15" s="488">
        <v>66.11</v>
      </c>
      <c r="BV15" s="489">
        <v>21.053330000000003</v>
      </c>
      <c r="BW15" s="490">
        <v>1.0049999999999999</v>
      </c>
      <c r="BX15" s="491">
        <v>-0.73633330000000008</v>
      </c>
      <c r="BY15" s="491">
        <v>1.0049999999999999</v>
      </c>
      <c r="BZ15" s="458">
        <v>0.69566669999999986</v>
      </c>
      <c r="CA15" s="492" t="s">
        <v>358</v>
      </c>
      <c r="CB15" s="372" t="s">
        <v>358</v>
      </c>
      <c r="CC15" s="493" t="s">
        <v>358</v>
      </c>
      <c r="CD15" s="459" t="s">
        <v>358</v>
      </c>
      <c r="CE15" s="483" t="s">
        <v>358</v>
      </c>
      <c r="CF15" s="483">
        <v>0</v>
      </c>
    </row>
    <row r="16" spans="1:84" s="112" customFormat="1" ht="30" customHeight="1" x14ac:dyDescent="0.3">
      <c r="A16" s="57" t="str">
        <f t="shared" si="0"/>
        <v>Unitil - FG&amp;E</v>
      </c>
      <c r="B16" s="63" t="s">
        <v>358</v>
      </c>
      <c r="C16" s="63" t="s">
        <v>358</v>
      </c>
      <c r="D16" s="55" t="s">
        <v>359</v>
      </c>
      <c r="E16" s="55" t="s">
        <v>360</v>
      </c>
      <c r="F16" s="55" t="s">
        <v>363</v>
      </c>
      <c r="G16" s="55" t="s">
        <v>360</v>
      </c>
      <c r="H16" s="9" t="s">
        <v>496</v>
      </c>
      <c r="I16" s="15" t="s">
        <v>435</v>
      </c>
      <c r="J16" s="114" t="s">
        <v>436</v>
      </c>
      <c r="K16" s="494">
        <v>8.9155583268800402</v>
      </c>
      <c r="L16" s="494">
        <v>9.3706714094867429</v>
      </c>
      <c r="M16" s="299">
        <v>1940</v>
      </c>
      <c r="N16" s="701">
        <v>12903365.464440627</v>
      </c>
      <c r="O16" s="475" t="s">
        <v>437</v>
      </c>
      <c r="P16" s="495">
        <v>3</v>
      </c>
      <c r="Q16" s="373" t="s">
        <v>439</v>
      </c>
      <c r="R16" s="496" t="s">
        <v>439</v>
      </c>
      <c r="S16" s="497">
        <v>57</v>
      </c>
      <c r="T16" s="498">
        <v>57</v>
      </c>
      <c r="U16" s="16">
        <v>1</v>
      </c>
      <c r="V16" s="9">
        <v>1</v>
      </c>
      <c r="W16" s="16">
        <v>0</v>
      </c>
      <c r="X16" s="9">
        <v>0</v>
      </c>
      <c r="Y16" s="16">
        <f t="shared" ref="Y16:AB71" si="1">S16+U16+W16</f>
        <v>58</v>
      </c>
      <c r="Z16" s="9">
        <f t="shared" si="1"/>
        <v>58</v>
      </c>
      <c r="AA16" s="499">
        <v>612.65</v>
      </c>
      <c r="AB16" s="698">
        <v>612.65</v>
      </c>
      <c r="AC16" s="465">
        <v>1.2</v>
      </c>
      <c r="AD16" s="686">
        <v>1.2</v>
      </c>
      <c r="AE16" s="16">
        <v>0</v>
      </c>
      <c r="AF16" s="9">
        <v>0</v>
      </c>
      <c r="AG16" s="500">
        <f t="shared" ref="AG16:AH18" si="2">AA16+AC16+AE16</f>
        <v>613.85</v>
      </c>
      <c r="AH16" s="501">
        <f t="shared" si="2"/>
        <v>613.85</v>
      </c>
      <c r="AI16" s="502">
        <f>IFERROR(AG16/(P16*1000),"")</f>
        <v>0.20461666666666667</v>
      </c>
      <c r="AJ16" s="503">
        <f t="shared" ref="AJ16:AK18" si="3">AA16*0.186*8760</f>
        <v>998227.40399999998</v>
      </c>
      <c r="AK16" s="504">
        <f t="shared" si="3"/>
        <v>998227.40399999998</v>
      </c>
      <c r="AL16" s="503">
        <f t="shared" ref="AL16:AM18" si="4">AC16*8760</f>
        <v>10512</v>
      </c>
      <c r="AM16" s="504">
        <f t="shared" si="4"/>
        <v>10512</v>
      </c>
      <c r="AN16" s="16">
        <v>0</v>
      </c>
      <c r="AO16" s="9">
        <v>0</v>
      </c>
      <c r="AP16" s="505">
        <f t="shared" ref="AP16:AQ18" si="5">AJ16+AL16+AN16</f>
        <v>1008739.404</v>
      </c>
      <c r="AQ16" s="506">
        <f t="shared" si="5"/>
        <v>1008739.404</v>
      </c>
      <c r="AR16" s="20" t="s">
        <v>358</v>
      </c>
      <c r="AS16" s="507" t="s">
        <v>358</v>
      </c>
      <c r="AT16" s="507" t="s">
        <v>358</v>
      </c>
      <c r="AU16" s="507" t="s">
        <v>358</v>
      </c>
      <c r="AV16" s="507" t="s">
        <v>358</v>
      </c>
      <c r="AW16" s="507" t="s">
        <v>358</v>
      </c>
      <c r="AX16" s="507" t="s">
        <v>358</v>
      </c>
      <c r="AY16" s="507" t="s">
        <v>358</v>
      </c>
      <c r="AZ16" s="474">
        <f t="shared" ref="AZ16:AZ71" si="6">N16</f>
        <v>12903365.464440627</v>
      </c>
      <c r="BA16" s="475">
        <v>0</v>
      </c>
      <c r="BB16" s="476">
        <f t="shared" ref="BB16:BB18" si="7">P16</f>
        <v>3</v>
      </c>
      <c r="BC16" s="475">
        <v>0</v>
      </c>
      <c r="BD16" s="477">
        <f t="shared" ref="BD16:BD18" si="8">(((92178/SUM(P$15:P$71))*P16)/92178)*21417</f>
        <v>572.02185049668731</v>
      </c>
      <c r="BE16" s="475">
        <v>0</v>
      </c>
      <c r="BF16" s="475">
        <v>0.95</v>
      </c>
      <c r="BG16" s="475">
        <v>0</v>
      </c>
      <c r="BH16" s="478" t="s">
        <v>358</v>
      </c>
      <c r="BI16" s="475">
        <v>0</v>
      </c>
      <c r="BJ16" s="475">
        <v>0</v>
      </c>
      <c r="BK16" s="479">
        <v>1</v>
      </c>
      <c r="BL16" s="480"/>
      <c r="BM16" s="457">
        <v>0</v>
      </c>
      <c r="BN16" s="481" t="s">
        <v>362</v>
      </c>
      <c r="BO16" s="457" t="s">
        <v>358</v>
      </c>
      <c r="BP16" s="483">
        <v>0</v>
      </c>
      <c r="BQ16" s="508" t="s">
        <v>358</v>
      </c>
      <c r="BR16" s="485" t="s">
        <v>358</v>
      </c>
      <c r="BS16" s="486">
        <v>15.91</v>
      </c>
      <c r="BT16" s="487">
        <v>-151.60329999999999</v>
      </c>
      <c r="BU16" s="488">
        <v>9.07</v>
      </c>
      <c r="BV16" s="489">
        <v>-33.57</v>
      </c>
      <c r="BW16" s="490">
        <v>0.43099999999999999</v>
      </c>
      <c r="BX16" s="491">
        <v>-1.988</v>
      </c>
      <c r="BY16" s="491">
        <v>0.155</v>
      </c>
      <c r="BZ16" s="458">
        <v>-0.93100000000000005</v>
      </c>
      <c r="CA16" s="364" t="s">
        <v>358</v>
      </c>
      <c r="CB16" s="373" t="s">
        <v>358</v>
      </c>
      <c r="CC16" s="509" t="s">
        <v>358</v>
      </c>
      <c r="CD16" s="459" t="s">
        <v>358</v>
      </c>
      <c r="CE16" s="483" t="s">
        <v>358</v>
      </c>
      <c r="CF16" s="483">
        <v>0</v>
      </c>
    </row>
    <row r="17" spans="1:84" s="112" customFormat="1" ht="30" customHeight="1" x14ac:dyDescent="0.3">
      <c r="A17" s="57" t="str">
        <f t="shared" si="0"/>
        <v>Unitil - FG&amp;E</v>
      </c>
      <c r="B17" s="63" t="s">
        <v>358</v>
      </c>
      <c r="C17" s="63" t="s">
        <v>358</v>
      </c>
      <c r="D17" s="55" t="s">
        <v>359</v>
      </c>
      <c r="E17" s="55" t="s">
        <v>360</v>
      </c>
      <c r="F17" s="55" t="s">
        <v>364</v>
      </c>
      <c r="G17" s="55" t="s">
        <v>360</v>
      </c>
      <c r="H17" s="9" t="s">
        <v>496</v>
      </c>
      <c r="I17" s="15" t="s">
        <v>435</v>
      </c>
      <c r="J17" s="114" t="s">
        <v>436</v>
      </c>
      <c r="K17" s="494">
        <v>9.5609204577802025</v>
      </c>
      <c r="L17" s="494">
        <v>8.9630501127462114</v>
      </c>
      <c r="M17" s="299">
        <v>1639</v>
      </c>
      <c r="N17" s="701">
        <v>10107636.280478492</v>
      </c>
      <c r="O17" s="475" t="s">
        <v>437</v>
      </c>
      <c r="P17" s="495">
        <v>2.35</v>
      </c>
      <c r="Q17" s="373" t="s">
        <v>439</v>
      </c>
      <c r="R17" s="496" t="s">
        <v>439</v>
      </c>
      <c r="S17" s="497">
        <v>43</v>
      </c>
      <c r="T17" s="498">
        <v>43</v>
      </c>
      <c r="U17" s="16">
        <v>0</v>
      </c>
      <c r="V17" s="9">
        <v>0</v>
      </c>
      <c r="W17" s="16">
        <v>0</v>
      </c>
      <c r="X17" s="9">
        <v>0</v>
      </c>
      <c r="Y17" s="16">
        <f t="shared" si="1"/>
        <v>43</v>
      </c>
      <c r="Z17" s="9">
        <f t="shared" si="1"/>
        <v>43</v>
      </c>
      <c r="AA17" s="499">
        <v>785.89</v>
      </c>
      <c r="AB17" s="698">
        <v>785.89</v>
      </c>
      <c r="AC17" s="465">
        <v>0</v>
      </c>
      <c r="AD17" s="686">
        <v>0</v>
      </c>
      <c r="AE17" s="16">
        <v>0</v>
      </c>
      <c r="AF17" s="9">
        <v>0</v>
      </c>
      <c r="AG17" s="500">
        <f t="shared" si="2"/>
        <v>785.89</v>
      </c>
      <c r="AH17" s="501">
        <f t="shared" si="2"/>
        <v>785.89</v>
      </c>
      <c r="AI17" s="502">
        <f t="shared" ref="AI17:AI71" si="9">IFERROR(AG17/(P17*1000),"")</f>
        <v>0.33442127659574467</v>
      </c>
      <c r="AJ17" s="503">
        <f t="shared" si="3"/>
        <v>1280497.7303999998</v>
      </c>
      <c r="AK17" s="504">
        <f t="shared" si="3"/>
        <v>1280497.7303999998</v>
      </c>
      <c r="AL17" s="503">
        <f t="shared" si="4"/>
        <v>0</v>
      </c>
      <c r="AM17" s="504">
        <f t="shared" si="4"/>
        <v>0</v>
      </c>
      <c r="AN17" s="16">
        <v>0</v>
      </c>
      <c r="AO17" s="9">
        <v>0</v>
      </c>
      <c r="AP17" s="505">
        <f t="shared" si="5"/>
        <v>1280497.7303999998</v>
      </c>
      <c r="AQ17" s="506">
        <f t="shared" si="5"/>
        <v>1280497.7303999998</v>
      </c>
      <c r="AR17" s="20" t="s">
        <v>358</v>
      </c>
      <c r="AS17" s="507" t="s">
        <v>358</v>
      </c>
      <c r="AT17" s="507" t="s">
        <v>358</v>
      </c>
      <c r="AU17" s="507" t="s">
        <v>358</v>
      </c>
      <c r="AV17" s="507" t="s">
        <v>358</v>
      </c>
      <c r="AW17" s="507" t="s">
        <v>358</v>
      </c>
      <c r="AX17" s="507" t="s">
        <v>358</v>
      </c>
      <c r="AY17" s="507" t="s">
        <v>358</v>
      </c>
      <c r="AZ17" s="474">
        <f t="shared" si="6"/>
        <v>10107636.280478492</v>
      </c>
      <c r="BA17" s="475">
        <v>0</v>
      </c>
      <c r="BB17" s="476">
        <f t="shared" si="7"/>
        <v>2.35</v>
      </c>
      <c r="BC17" s="475">
        <v>0</v>
      </c>
      <c r="BD17" s="477">
        <f t="shared" si="8"/>
        <v>448.0837828890717</v>
      </c>
      <c r="BE17" s="475">
        <v>0</v>
      </c>
      <c r="BF17" s="475">
        <v>0.95</v>
      </c>
      <c r="BG17" s="475">
        <v>0</v>
      </c>
      <c r="BH17" s="478" t="s">
        <v>358</v>
      </c>
      <c r="BI17" s="475">
        <v>0</v>
      </c>
      <c r="BJ17" s="475">
        <v>0</v>
      </c>
      <c r="BK17" s="479">
        <v>1.3333333333333333</v>
      </c>
      <c r="BL17" s="480"/>
      <c r="BM17" s="457">
        <v>0</v>
      </c>
      <c r="BN17" s="481" t="s">
        <v>362</v>
      </c>
      <c r="BO17" s="457" t="s">
        <v>358</v>
      </c>
      <c r="BP17" s="483">
        <v>0</v>
      </c>
      <c r="BQ17" s="508" t="s">
        <v>358</v>
      </c>
      <c r="BR17" s="485" t="s">
        <v>358</v>
      </c>
      <c r="BS17" s="486">
        <v>279.45</v>
      </c>
      <c r="BT17" s="487">
        <v>116.5333</v>
      </c>
      <c r="BU17" s="488">
        <v>273.49</v>
      </c>
      <c r="BV17" s="489">
        <v>211.46667000000002</v>
      </c>
      <c r="BW17" s="490">
        <v>3.1749999999999998</v>
      </c>
      <c r="BX17" s="491">
        <v>0.68966669999999963</v>
      </c>
      <c r="BY17" s="491">
        <v>3.101</v>
      </c>
      <c r="BZ17" s="458">
        <v>1.7376666999999999</v>
      </c>
      <c r="CA17" s="364" t="s">
        <v>358</v>
      </c>
      <c r="CB17" s="373" t="s">
        <v>358</v>
      </c>
      <c r="CC17" s="509" t="s">
        <v>358</v>
      </c>
      <c r="CD17" s="459" t="s">
        <v>358</v>
      </c>
      <c r="CE17" s="483" t="s">
        <v>358</v>
      </c>
      <c r="CF17" s="483">
        <v>0</v>
      </c>
    </row>
    <row r="18" spans="1:84" s="112" customFormat="1" ht="30" customHeight="1" x14ac:dyDescent="0.3">
      <c r="A18" s="57" t="str">
        <f t="shared" si="0"/>
        <v>Unitil - FG&amp;E</v>
      </c>
      <c r="B18" s="63" t="s">
        <v>358</v>
      </c>
      <c r="C18" s="63" t="s">
        <v>358</v>
      </c>
      <c r="D18" s="55" t="s">
        <v>359</v>
      </c>
      <c r="E18" s="55" t="s">
        <v>360</v>
      </c>
      <c r="F18" s="55" t="s">
        <v>365</v>
      </c>
      <c r="G18" s="55" t="s">
        <v>360</v>
      </c>
      <c r="H18" s="9" t="s">
        <v>496</v>
      </c>
      <c r="I18" s="15" t="s">
        <v>435</v>
      </c>
      <c r="J18" s="114" t="s">
        <v>436</v>
      </c>
      <c r="K18" s="494">
        <v>8.9155583268800402</v>
      </c>
      <c r="L18" s="494">
        <v>0.82804268950000004</v>
      </c>
      <c r="M18" s="299">
        <v>1</v>
      </c>
      <c r="N18" s="701">
        <v>2860246.0112843392</v>
      </c>
      <c r="O18" s="475" t="s">
        <v>437</v>
      </c>
      <c r="P18" s="495">
        <v>0.66500000000000004</v>
      </c>
      <c r="Q18" s="373" t="s">
        <v>439</v>
      </c>
      <c r="R18" s="496" t="s">
        <v>439</v>
      </c>
      <c r="S18" s="16">
        <v>0</v>
      </c>
      <c r="T18" s="9">
        <v>0</v>
      </c>
      <c r="U18" s="16">
        <v>0</v>
      </c>
      <c r="V18" s="9">
        <v>0</v>
      </c>
      <c r="W18" s="16">
        <v>0</v>
      </c>
      <c r="X18" s="9">
        <v>0</v>
      </c>
      <c r="Y18" s="16">
        <f t="shared" si="1"/>
        <v>0</v>
      </c>
      <c r="Z18" s="9">
        <f t="shared" si="1"/>
        <v>0</v>
      </c>
      <c r="AA18" s="510">
        <v>0</v>
      </c>
      <c r="AB18" s="706">
        <v>0</v>
      </c>
      <c r="AC18" s="465">
        <v>0</v>
      </c>
      <c r="AD18" s="686">
        <v>0</v>
      </c>
      <c r="AE18" s="16">
        <v>0</v>
      </c>
      <c r="AF18" s="9">
        <v>0</v>
      </c>
      <c r="AG18" s="500">
        <f t="shared" si="2"/>
        <v>0</v>
      </c>
      <c r="AH18" s="501">
        <f t="shared" si="2"/>
        <v>0</v>
      </c>
      <c r="AI18" s="502">
        <f t="shared" si="9"/>
        <v>0</v>
      </c>
      <c r="AJ18" s="503">
        <f t="shared" si="3"/>
        <v>0</v>
      </c>
      <c r="AK18" s="504">
        <f t="shared" si="3"/>
        <v>0</v>
      </c>
      <c r="AL18" s="503">
        <f t="shared" si="4"/>
        <v>0</v>
      </c>
      <c r="AM18" s="504">
        <f t="shared" si="4"/>
        <v>0</v>
      </c>
      <c r="AN18" s="16">
        <v>0</v>
      </c>
      <c r="AO18" s="9">
        <v>0</v>
      </c>
      <c r="AP18" s="505">
        <f t="shared" si="5"/>
        <v>0</v>
      </c>
      <c r="AQ18" s="506">
        <f t="shared" si="5"/>
        <v>0</v>
      </c>
      <c r="AR18" s="20" t="s">
        <v>358</v>
      </c>
      <c r="AS18" s="507" t="s">
        <v>358</v>
      </c>
      <c r="AT18" s="507" t="s">
        <v>358</v>
      </c>
      <c r="AU18" s="507" t="s">
        <v>358</v>
      </c>
      <c r="AV18" s="507" t="s">
        <v>358</v>
      </c>
      <c r="AW18" s="507" t="s">
        <v>358</v>
      </c>
      <c r="AX18" s="507" t="s">
        <v>358</v>
      </c>
      <c r="AY18" s="507" t="s">
        <v>358</v>
      </c>
      <c r="AZ18" s="474">
        <f t="shared" si="6"/>
        <v>2860246.0112843392</v>
      </c>
      <c r="BA18" s="475">
        <v>0</v>
      </c>
      <c r="BB18" s="476">
        <f t="shared" si="7"/>
        <v>0.66500000000000004</v>
      </c>
      <c r="BC18" s="475">
        <v>0</v>
      </c>
      <c r="BD18" s="477">
        <f t="shared" si="8"/>
        <v>126.79817686009902</v>
      </c>
      <c r="BE18" s="475">
        <v>0</v>
      </c>
      <c r="BF18" s="475">
        <v>0.95</v>
      </c>
      <c r="BG18" s="475">
        <v>0</v>
      </c>
      <c r="BH18" s="478" t="s">
        <v>358</v>
      </c>
      <c r="BI18" s="475">
        <v>0</v>
      </c>
      <c r="BJ18" s="475">
        <v>0</v>
      </c>
      <c r="BK18" s="479">
        <v>0</v>
      </c>
      <c r="BL18" s="480"/>
      <c r="BM18" s="457">
        <v>0</v>
      </c>
      <c r="BN18" s="481" t="s">
        <v>362</v>
      </c>
      <c r="BO18" s="457" t="s">
        <v>358</v>
      </c>
      <c r="BP18" s="483">
        <v>0</v>
      </c>
      <c r="BQ18" s="508" t="s">
        <v>358</v>
      </c>
      <c r="BR18" s="485" t="s">
        <v>358</v>
      </c>
      <c r="BS18" s="486" t="s">
        <v>358</v>
      </c>
      <c r="BT18" s="487" t="s">
        <v>358</v>
      </c>
      <c r="BU18" s="488" t="s">
        <v>358</v>
      </c>
      <c r="BV18" s="489" t="s">
        <v>358</v>
      </c>
      <c r="BW18" s="490" t="s">
        <v>358</v>
      </c>
      <c r="BX18" s="491" t="s">
        <v>358</v>
      </c>
      <c r="BY18" s="491" t="s">
        <v>358</v>
      </c>
      <c r="BZ18" s="458" t="s">
        <v>358</v>
      </c>
      <c r="CA18" s="364" t="s">
        <v>358</v>
      </c>
      <c r="CB18" s="373" t="s">
        <v>358</v>
      </c>
      <c r="CC18" s="509" t="s">
        <v>358</v>
      </c>
      <c r="CD18" s="459" t="s">
        <v>358</v>
      </c>
      <c r="CE18" s="483" t="s">
        <v>358</v>
      </c>
      <c r="CF18" s="483">
        <v>0</v>
      </c>
    </row>
    <row r="19" spans="1:84" s="112" customFormat="1" ht="30" customHeight="1" x14ac:dyDescent="0.3">
      <c r="A19" s="57" t="str">
        <f>$E$1</f>
        <v>Unitil - FG&amp;E</v>
      </c>
      <c r="B19" s="63" t="s">
        <v>358</v>
      </c>
      <c r="C19" s="63" t="s">
        <v>358</v>
      </c>
      <c r="D19" s="55" t="s">
        <v>359</v>
      </c>
      <c r="E19" s="55" t="s">
        <v>360</v>
      </c>
      <c r="F19" s="448"/>
      <c r="G19" s="448"/>
      <c r="H19" s="449"/>
      <c r="I19" s="511"/>
      <c r="J19" s="448"/>
      <c r="K19" s="448"/>
      <c r="L19" s="448"/>
      <c r="M19" s="448"/>
      <c r="N19" s="512"/>
      <c r="O19" s="512"/>
      <c r="P19" s="513"/>
      <c r="Q19" s="514"/>
      <c r="R19" s="513"/>
      <c r="S19" s="515"/>
      <c r="T19" s="449"/>
      <c r="U19" s="515"/>
      <c r="V19" s="449"/>
      <c r="W19" s="515"/>
      <c r="X19" s="449"/>
      <c r="Y19" s="515"/>
      <c r="Z19" s="449"/>
      <c r="AA19" s="516"/>
      <c r="AB19" s="710"/>
      <c r="AC19" s="517"/>
      <c r="AD19" s="711"/>
      <c r="AE19" s="515"/>
      <c r="AF19" s="449"/>
      <c r="AG19" s="511"/>
      <c r="AH19" s="449"/>
      <c r="AI19" s="518"/>
      <c r="AJ19" s="515"/>
      <c r="AK19" s="449"/>
      <c r="AL19" s="515"/>
      <c r="AM19" s="449"/>
      <c r="AN19" s="515"/>
      <c r="AO19" s="449"/>
      <c r="AP19" s="515"/>
      <c r="AQ19" s="449"/>
      <c r="AR19" s="20" t="s">
        <v>358</v>
      </c>
      <c r="AS19" s="507" t="s">
        <v>358</v>
      </c>
      <c r="AT19" s="507" t="s">
        <v>358</v>
      </c>
      <c r="AU19" s="507" t="s">
        <v>358</v>
      </c>
      <c r="AV19" s="507" t="s">
        <v>358</v>
      </c>
      <c r="AW19" s="507" t="s">
        <v>358</v>
      </c>
      <c r="AX19" s="507" t="s">
        <v>358</v>
      </c>
      <c r="AY19" s="507" t="s">
        <v>358</v>
      </c>
      <c r="AZ19" s="512"/>
      <c r="BA19" s="480"/>
      <c r="BB19" s="480"/>
      <c r="BC19" s="480"/>
      <c r="BD19" s="519"/>
      <c r="BE19" s="480"/>
      <c r="BF19" s="480"/>
      <c r="BG19" s="480"/>
      <c r="BH19" s="480"/>
      <c r="BI19" s="480"/>
      <c r="BJ19" s="480"/>
      <c r="BK19" s="480"/>
      <c r="BL19" s="480"/>
      <c r="BM19" s="457">
        <v>0</v>
      </c>
      <c r="BN19" s="481" t="s">
        <v>362</v>
      </c>
      <c r="BO19" s="457" t="s">
        <v>358</v>
      </c>
      <c r="BP19" s="483">
        <v>0</v>
      </c>
      <c r="BQ19" s="508" t="s">
        <v>358</v>
      </c>
      <c r="BR19" s="485" t="s">
        <v>358</v>
      </c>
      <c r="BS19" s="520"/>
      <c r="BT19" s="521"/>
      <c r="BU19" s="522"/>
      <c r="BV19" s="523"/>
      <c r="BW19" s="524"/>
      <c r="BX19" s="525"/>
      <c r="BY19" s="525"/>
      <c r="BZ19" s="526"/>
      <c r="CA19" s="364" t="s">
        <v>358</v>
      </c>
      <c r="CB19" s="373" t="s">
        <v>358</v>
      </c>
      <c r="CC19" s="509" t="s">
        <v>358</v>
      </c>
      <c r="CD19" s="459" t="s">
        <v>358</v>
      </c>
      <c r="CE19" s="483" t="s">
        <v>358</v>
      </c>
      <c r="CF19" s="483">
        <v>0</v>
      </c>
    </row>
    <row r="20" spans="1:84" s="112" customFormat="1" ht="30" customHeight="1" x14ac:dyDescent="0.3">
      <c r="A20" s="57" t="str">
        <f t="shared" si="0"/>
        <v>Unitil - FG&amp;E</v>
      </c>
      <c r="B20" s="63" t="s">
        <v>358</v>
      </c>
      <c r="C20" s="63" t="s">
        <v>358</v>
      </c>
      <c r="D20" s="55" t="s">
        <v>366</v>
      </c>
      <c r="E20" s="55" t="s">
        <v>360</v>
      </c>
      <c r="F20" s="55" t="s">
        <v>367</v>
      </c>
      <c r="G20" s="55" t="s">
        <v>360</v>
      </c>
      <c r="H20" s="9" t="s">
        <v>496</v>
      </c>
      <c r="I20" s="15" t="s">
        <v>435</v>
      </c>
      <c r="J20" s="114" t="s">
        <v>441</v>
      </c>
      <c r="K20" s="494">
        <v>2.0174927806562279</v>
      </c>
      <c r="L20" s="494">
        <v>3.8659904927253792</v>
      </c>
      <c r="M20" s="299">
        <v>736</v>
      </c>
      <c r="N20" s="701">
        <v>4483365.8155056331</v>
      </c>
      <c r="O20" s="475" t="s">
        <v>437</v>
      </c>
      <c r="P20" s="495">
        <v>1.0423712700057182</v>
      </c>
      <c r="Q20" s="373" t="s">
        <v>439</v>
      </c>
      <c r="R20" s="496" t="s">
        <v>439</v>
      </c>
      <c r="S20" s="497">
        <v>27</v>
      </c>
      <c r="T20" s="498">
        <v>27</v>
      </c>
      <c r="U20" s="16">
        <v>0</v>
      </c>
      <c r="V20" s="9">
        <v>0</v>
      </c>
      <c r="W20" s="16">
        <v>0</v>
      </c>
      <c r="X20" s="9">
        <v>0</v>
      </c>
      <c r="Y20" s="16">
        <f t="shared" si="1"/>
        <v>27</v>
      </c>
      <c r="Z20" s="9">
        <f t="shared" si="1"/>
        <v>27</v>
      </c>
      <c r="AA20" s="499">
        <v>203.01999999999998</v>
      </c>
      <c r="AB20" s="698">
        <v>203.01999999999998</v>
      </c>
      <c r="AC20" s="465">
        <v>0</v>
      </c>
      <c r="AD20" s="686">
        <v>0</v>
      </c>
      <c r="AE20" s="16">
        <v>0</v>
      </c>
      <c r="AF20" s="9">
        <v>0</v>
      </c>
      <c r="AG20" s="500">
        <f t="shared" ref="AG20:AH22" si="10">AA20+AC20+AE20</f>
        <v>203.01999999999998</v>
      </c>
      <c r="AH20" s="501">
        <f t="shared" si="10"/>
        <v>203.01999999999998</v>
      </c>
      <c r="AI20" s="502">
        <f t="shared" si="9"/>
        <v>0.19476745555246</v>
      </c>
      <c r="AJ20" s="503">
        <f t="shared" ref="AJ20:AK22" si="11">AA20*0.186*8760</f>
        <v>330792.66719999997</v>
      </c>
      <c r="AK20" s="504">
        <f t="shared" si="11"/>
        <v>330792.66719999997</v>
      </c>
      <c r="AL20" s="503">
        <f t="shared" ref="AL20:AM22" si="12">AC20*8760</f>
        <v>0</v>
      </c>
      <c r="AM20" s="504">
        <f t="shared" si="12"/>
        <v>0</v>
      </c>
      <c r="AN20" s="16">
        <v>0</v>
      </c>
      <c r="AO20" s="9">
        <v>0</v>
      </c>
      <c r="AP20" s="505">
        <f t="shared" ref="AP20:AQ22" si="13">AJ20+AL20+AN20</f>
        <v>330792.66719999997</v>
      </c>
      <c r="AQ20" s="506">
        <f t="shared" si="13"/>
        <v>330792.66719999997</v>
      </c>
      <c r="AR20" s="20" t="s">
        <v>358</v>
      </c>
      <c r="AS20" s="507" t="s">
        <v>358</v>
      </c>
      <c r="AT20" s="507" t="s">
        <v>358</v>
      </c>
      <c r="AU20" s="507" t="s">
        <v>358</v>
      </c>
      <c r="AV20" s="507" t="s">
        <v>358</v>
      </c>
      <c r="AW20" s="507" t="s">
        <v>358</v>
      </c>
      <c r="AX20" s="507" t="s">
        <v>358</v>
      </c>
      <c r="AY20" s="507" t="s">
        <v>358</v>
      </c>
      <c r="AZ20" s="474">
        <f t="shared" si="6"/>
        <v>4483365.8155056331</v>
      </c>
      <c r="BA20" s="475">
        <v>0</v>
      </c>
      <c r="BB20" s="476">
        <f t="shared" ref="BB20:BB22" si="14">P20</f>
        <v>1.0423712700057182</v>
      </c>
      <c r="BC20" s="475">
        <v>0</v>
      </c>
      <c r="BD20" s="477">
        <f t="shared" ref="BD20:BD22" si="15">(((92178/SUM(P$15:P$71))*P20)/92178)*21417</f>
        <v>198.75304759108431</v>
      </c>
      <c r="BE20" s="475">
        <v>0</v>
      </c>
      <c r="BF20" s="475">
        <v>0.95</v>
      </c>
      <c r="BG20" s="475">
        <v>0</v>
      </c>
      <c r="BH20" s="478" t="s">
        <v>358</v>
      </c>
      <c r="BI20" s="475">
        <v>0</v>
      </c>
      <c r="BJ20" s="475">
        <v>0</v>
      </c>
      <c r="BK20" s="479">
        <v>0</v>
      </c>
      <c r="BL20" s="480"/>
      <c r="BM20" s="457">
        <v>0</v>
      </c>
      <c r="BN20" s="481" t="s">
        <v>362</v>
      </c>
      <c r="BO20" s="457" t="s">
        <v>358</v>
      </c>
      <c r="BP20" s="483">
        <v>0</v>
      </c>
      <c r="BQ20" s="508" t="s">
        <v>358</v>
      </c>
      <c r="BR20" s="485" t="s">
        <v>358</v>
      </c>
      <c r="BS20" s="486">
        <v>28.12</v>
      </c>
      <c r="BT20" s="487">
        <v>-105.2167</v>
      </c>
      <c r="BU20" s="488">
        <v>0</v>
      </c>
      <c r="BV20" s="489">
        <v>-51.593330000000002</v>
      </c>
      <c r="BW20" s="490">
        <v>1.0009999999999999</v>
      </c>
      <c r="BX20" s="491">
        <v>-1.2890000000000001</v>
      </c>
      <c r="BY20" s="491">
        <v>0</v>
      </c>
      <c r="BZ20" s="458">
        <v>-1.1436667</v>
      </c>
      <c r="CA20" s="364" t="s">
        <v>358</v>
      </c>
      <c r="CB20" s="373" t="s">
        <v>358</v>
      </c>
      <c r="CC20" s="509" t="s">
        <v>358</v>
      </c>
      <c r="CD20" s="459" t="s">
        <v>358</v>
      </c>
      <c r="CE20" s="483" t="s">
        <v>358</v>
      </c>
      <c r="CF20" s="483">
        <v>0</v>
      </c>
    </row>
    <row r="21" spans="1:84" s="112" customFormat="1" ht="30" customHeight="1" x14ac:dyDescent="0.3">
      <c r="A21" s="57" t="str">
        <f t="shared" si="0"/>
        <v>Unitil - FG&amp;E</v>
      </c>
      <c r="B21" s="63" t="s">
        <v>358</v>
      </c>
      <c r="C21" s="63" t="s">
        <v>358</v>
      </c>
      <c r="D21" s="55" t="s">
        <v>366</v>
      </c>
      <c r="E21" s="55" t="s">
        <v>360</v>
      </c>
      <c r="F21" s="55" t="s">
        <v>368</v>
      </c>
      <c r="G21" s="55" t="s">
        <v>360</v>
      </c>
      <c r="H21" s="9" t="s">
        <v>496</v>
      </c>
      <c r="I21" s="15" t="s">
        <v>435</v>
      </c>
      <c r="J21" s="114" t="s">
        <v>441</v>
      </c>
      <c r="K21" s="494">
        <v>2.0174927806562279</v>
      </c>
      <c r="L21" s="494">
        <v>2.6697901092261933</v>
      </c>
      <c r="M21" s="299">
        <v>372</v>
      </c>
      <c r="N21" s="701">
        <v>4318080.4398187893</v>
      </c>
      <c r="O21" s="475" t="s">
        <v>437</v>
      </c>
      <c r="P21" s="495">
        <v>1.0039428360884566</v>
      </c>
      <c r="Q21" s="373" t="s">
        <v>439</v>
      </c>
      <c r="R21" s="496" t="s">
        <v>439</v>
      </c>
      <c r="S21" s="497">
        <v>5</v>
      </c>
      <c r="T21" s="498">
        <v>5</v>
      </c>
      <c r="U21" s="16">
        <v>0</v>
      </c>
      <c r="V21" s="9">
        <v>0</v>
      </c>
      <c r="W21" s="16">
        <v>0</v>
      </c>
      <c r="X21" s="9">
        <v>0</v>
      </c>
      <c r="Y21" s="16">
        <f t="shared" si="1"/>
        <v>5</v>
      </c>
      <c r="Z21" s="9">
        <f t="shared" si="1"/>
        <v>5</v>
      </c>
      <c r="AA21" s="499">
        <v>37.130000000000003</v>
      </c>
      <c r="AB21" s="698">
        <v>37.130000000000003</v>
      </c>
      <c r="AC21" s="465">
        <v>0</v>
      </c>
      <c r="AD21" s="686">
        <v>0</v>
      </c>
      <c r="AE21" s="16">
        <v>0</v>
      </c>
      <c r="AF21" s="9">
        <v>0</v>
      </c>
      <c r="AG21" s="500">
        <f t="shared" si="10"/>
        <v>37.130000000000003</v>
      </c>
      <c r="AH21" s="501">
        <f t="shared" si="10"/>
        <v>37.130000000000003</v>
      </c>
      <c r="AI21" s="502">
        <f t="shared" si="9"/>
        <v>3.69841774504465E-2</v>
      </c>
      <c r="AJ21" s="503">
        <f t="shared" si="11"/>
        <v>60498.1368</v>
      </c>
      <c r="AK21" s="504">
        <f t="shared" si="11"/>
        <v>60498.1368</v>
      </c>
      <c r="AL21" s="503">
        <f t="shared" si="12"/>
        <v>0</v>
      </c>
      <c r="AM21" s="504">
        <f t="shared" si="12"/>
        <v>0</v>
      </c>
      <c r="AN21" s="16">
        <v>0</v>
      </c>
      <c r="AO21" s="9">
        <v>0</v>
      </c>
      <c r="AP21" s="505">
        <f t="shared" si="13"/>
        <v>60498.1368</v>
      </c>
      <c r="AQ21" s="506">
        <f t="shared" si="13"/>
        <v>60498.1368</v>
      </c>
      <c r="AR21" s="20" t="s">
        <v>358</v>
      </c>
      <c r="AS21" s="507" t="s">
        <v>358</v>
      </c>
      <c r="AT21" s="507" t="s">
        <v>358</v>
      </c>
      <c r="AU21" s="507" t="s">
        <v>358</v>
      </c>
      <c r="AV21" s="507" t="s">
        <v>358</v>
      </c>
      <c r="AW21" s="507" t="s">
        <v>358</v>
      </c>
      <c r="AX21" s="507" t="s">
        <v>358</v>
      </c>
      <c r="AY21" s="507" t="s">
        <v>358</v>
      </c>
      <c r="AZ21" s="474">
        <f t="shared" si="6"/>
        <v>4318080.4398187893</v>
      </c>
      <c r="BA21" s="475">
        <v>0</v>
      </c>
      <c r="BB21" s="476">
        <f t="shared" si="14"/>
        <v>1.0039428360884566</v>
      </c>
      <c r="BC21" s="475">
        <v>0</v>
      </c>
      <c r="BD21" s="477">
        <f t="shared" si="15"/>
        <v>191.4257462974038</v>
      </c>
      <c r="BE21" s="475">
        <v>0</v>
      </c>
      <c r="BF21" s="475">
        <v>0.95</v>
      </c>
      <c r="BG21" s="475">
        <v>0</v>
      </c>
      <c r="BH21" s="478" t="s">
        <v>358</v>
      </c>
      <c r="BI21" s="475">
        <v>0</v>
      </c>
      <c r="BJ21" s="475">
        <v>0</v>
      </c>
      <c r="BK21" s="479">
        <v>0</v>
      </c>
      <c r="BL21" s="480"/>
      <c r="BM21" s="457">
        <v>0</v>
      </c>
      <c r="BN21" s="481" t="s">
        <v>362</v>
      </c>
      <c r="BO21" s="457" t="s">
        <v>358</v>
      </c>
      <c r="BP21" s="483">
        <v>0</v>
      </c>
      <c r="BQ21" s="508" t="s">
        <v>358</v>
      </c>
      <c r="BR21" s="485" t="s">
        <v>358</v>
      </c>
      <c r="BS21" s="486">
        <v>43.52</v>
      </c>
      <c r="BT21" s="487">
        <v>-89.079999999999984</v>
      </c>
      <c r="BU21" s="488">
        <v>16.47</v>
      </c>
      <c r="BV21" s="489">
        <v>-45.410000000000004</v>
      </c>
      <c r="BW21" s="490">
        <v>1.212</v>
      </c>
      <c r="BX21" s="491">
        <v>-0.8873333000000001</v>
      </c>
      <c r="BY21" s="491">
        <v>0.21199999999999999</v>
      </c>
      <c r="BZ21" s="458">
        <v>-0.89066670000000014</v>
      </c>
      <c r="CA21" s="364" t="s">
        <v>358</v>
      </c>
      <c r="CB21" s="373" t="s">
        <v>358</v>
      </c>
      <c r="CC21" s="509" t="s">
        <v>358</v>
      </c>
      <c r="CD21" s="459" t="s">
        <v>358</v>
      </c>
      <c r="CE21" s="483" t="s">
        <v>358</v>
      </c>
      <c r="CF21" s="483">
        <v>0</v>
      </c>
    </row>
    <row r="22" spans="1:84" s="112" customFormat="1" ht="30" customHeight="1" x14ac:dyDescent="0.3">
      <c r="A22" s="57" t="str">
        <f t="shared" si="0"/>
        <v>Unitil - FG&amp;E</v>
      </c>
      <c r="B22" s="63" t="s">
        <v>358</v>
      </c>
      <c r="C22" s="63" t="s">
        <v>358</v>
      </c>
      <c r="D22" s="55" t="s">
        <v>366</v>
      </c>
      <c r="E22" s="55" t="s">
        <v>360</v>
      </c>
      <c r="F22" s="55" t="s">
        <v>369</v>
      </c>
      <c r="G22" s="55" t="s">
        <v>360</v>
      </c>
      <c r="H22" s="9" t="s">
        <v>496</v>
      </c>
      <c r="I22" s="15" t="s">
        <v>435</v>
      </c>
      <c r="J22" s="114" t="s">
        <v>436</v>
      </c>
      <c r="K22" s="494">
        <v>12.692121907703218</v>
      </c>
      <c r="L22" s="494">
        <v>19.601120725587119</v>
      </c>
      <c r="M22" s="299">
        <v>1718</v>
      </c>
      <c r="N22" s="701">
        <v>16997375.893949926</v>
      </c>
      <c r="O22" s="475" t="s">
        <v>437</v>
      </c>
      <c r="P22" s="495">
        <v>3.9518471225491507</v>
      </c>
      <c r="Q22" s="373" t="s">
        <v>439</v>
      </c>
      <c r="R22" s="496" t="s">
        <v>439</v>
      </c>
      <c r="S22" s="497">
        <v>90</v>
      </c>
      <c r="T22" s="498">
        <v>90</v>
      </c>
      <c r="U22" s="16">
        <v>0</v>
      </c>
      <c r="V22" s="9">
        <v>0</v>
      </c>
      <c r="W22" s="16">
        <v>0</v>
      </c>
      <c r="X22" s="9">
        <v>0</v>
      </c>
      <c r="Y22" s="16">
        <f t="shared" si="1"/>
        <v>90</v>
      </c>
      <c r="Z22" s="9">
        <f t="shared" si="1"/>
        <v>90</v>
      </c>
      <c r="AA22" s="499">
        <v>788.93000000000018</v>
      </c>
      <c r="AB22" s="698">
        <v>788.93000000000018</v>
      </c>
      <c r="AC22" s="465">
        <v>0</v>
      </c>
      <c r="AD22" s="686">
        <v>0</v>
      </c>
      <c r="AE22" s="16">
        <v>0</v>
      </c>
      <c r="AF22" s="9">
        <v>0</v>
      </c>
      <c r="AG22" s="500">
        <f t="shared" si="10"/>
        <v>788.93000000000018</v>
      </c>
      <c r="AH22" s="501">
        <f t="shared" si="10"/>
        <v>788.93000000000018</v>
      </c>
      <c r="AI22" s="502">
        <f t="shared" si="9"/>
        <v>0.19963575906020842</v>
      </c>
      <c r="AJ22" s="503">
        <f t="shared" si="11"/>
        <v>1285450.9848000002</v>
      </c>
      <c r="AK22" s="504">
        <f t="shared" si="11"/>
        <v>1285450.9848000002</v>
      </c>
      <c r="AL22" s="503">
        <f t="shared" si="12"/>
        <v>0</v>
      </c>
      <c r="AM22" s="504">
        <f t="shared" si="12"/>
        <v>0</v>
      </c>
      <c r="AN22" s="16">
        <v>0</v>
      </c>
      <c r="AO22" s="9">
        <v>0</v>
      </c>
      <c r="AP22" s="505">
        <f t="shared" si="13"/>
        <v>1285450.9848000002</v>
      </c>
      <c r="AQ22" s="506">
        <f t="shared" si="13"/>
        <v>1285450.9848000002</v>
      </c>
      <c r="AR22" s="20" t="s">
        <v>358</v>
      </c>
      <c r="AS22" s="507" t="s">
        <v>358</v>
      </c>
      <c r="AT22" s="507" t="s">
        <v>358</v>
      </c>
      <c r="AU22" s="507" t="s">
        <v>358</v>
      </c>
      <c r="AV22" s="507" t="s">
        <v>358</v>
      </c>
      <c r="AW22" s="507" t="s">
        <v>358</v>
      </c>
      <c r="AX22" s="507" t="s">
        <v>358</v>
      </c>
      <c r="AY22" s="507" t="s">
        <v>358</v>
      </c>
      <c r="AZ22" s="474">
        <f t="shared" si="6"/>
        <v>16997375.893949926</v>
      </c>
      <c r="BA22" s="475">
        <v>0</v>
      </c>
      <c r="BB22" s="476">
        <f t="shared" si="14"/>
        <v>3.9518471225491507</v>
      </c>
      <c r="BC22" s="475">
        <v>0</v>
      </c>
      <c r="BD22" s="477">
        <f t="shared" si="15"/>
        <v>753.5143013068581</v>
      </c>
      <c r="BE22" s="475">
        <v>0</v>
      </c>
      <c r="BF22" s="475">
        <v>0.95</v>
      </c>
      <c r="BG22" s="475">
        <v>0</v>
      </c>
      <c r="BH22" s="478" t="s">
        <v>358</v>
      </c>
      <c r="BI22" s="475">
        <v>0</v>
      </c>
      <c r="BJ22" s="475">
        <v>0</v>
      </c>
      <c r="BK22" s="479">
        <v>1.3333333333333333</v>
      </c>
      <c r="BL22" s="480"/>
      <c r="BM22" s="457">
        <v>0</v>
      </c>
      <c r="BN22" s="481" t="s">
        <v>362</v>
      </c>
      <c r="BO22" s="457" t="s">
        <v>358</v>
      </c>
      <c r="BP22" s="483">
        <v>0</v>
      </c>
      <c r="BQ22" s="508" t="s">
        <v>358</v>
      </c>
      <c r="BR22" s="485" t="s">
        <v>358</v>
      </c>
      <c r="BS22" s="486">
        <v>60.6</v>
      </c>
      <c r="BT22" s="487">
        <v>-30.136670000000002</v>
      </c>
      <c r="BU22" s="488">
        <v>31.09</v>
      </c>
      <c r="BV22" s="489">
        <v>-35.746669999999995</v>
      </c>
      <c r="BW22" s="490">
        <v>1.59</v>
      </c>
      <c r="BX22" s="491">
        <v>6.4333300000000149E-2</v>
      </c>
      <c r="BY22" s="491">
        <v>0.56999999999999995</v>
      </c>
      <c r="BZ22" s="458">
        <v>-0.2583333000000001</v>
      </c>
      <c r="CA22" s="364" t="s">
        <v>358</v>
      </c>
      <c r="CB22" s="373" t="s">
        <v>358</v>
      </c>
      <c r="CC22" s="509" t="s">
        <v>358</v>
      </c>
      <c r="CD22" s="459" t="s">
        <v>358</v>
      </c>
      <c r="CE22" s="483" t="s">
        <v>358</v>
      </c>
      <c r="CF22" s="483">
        <v>0</v>
      </c>
    </row>
    <row r="23" spans="1:84" s="112" customFormat="1" ht="30" customHeight="1" x14ac:dyDescent="0.3">
      <c r="A23" s="57" t="str">
        <f t="shared" si="0"/>
        <v>Unitil - FG&amp;E</v>
      </c>
      <c r="B23" s="63" t="s">
        <v>358</v>
      </c>
      <c r="C23" s="63" t="s">
        <v>358</v>
      </c>
      <c r="D23" s="55" t="s">
        <v>366</v>
      </c>
      <c r="E23" s="55" t="s">
        <v>360</v>
      </c>
      <c r="F23" s="448"/>
      <c r="G23" s="448"/>
      <c r="H23" s="449"/>
      <c r="I23" s="511"/>
      <c r="J23" s="448"/>
      <c r="K23" s="448"/>
      <c r="L23" s="448"/>
      <c r="M23" s="448"/>
      <c r="N23" s="512"/>
      <c r="O23" s="512"/>
      <c r="P23" s="513"/>
      <c r="Q23" s="514"/>
      <c r="R23" s="513"/>
      <c r="S23" s="515"/>
      <c r="T23" s="449"/>
      <c r="U23" s="515"/>
      <c r="V23" s="449"/>
      <c r="W23" s="515"/>
      <c r="X23" s="449"/>
      <c r="Y23" s="515"/>
      <c r="Z23" s="449"/>
      <c r="AA23" s="516"/>
      <c r="AB23" s="710"/>
      <c r="AC23" s="517"/>
      <c r="AD23" s="711"/>
      <c r="AE23" s="515"/>
      <c r="AF23" s="449"/>
      <c r="AG23" s="511"/>
      <c r="AH23" s="449"/>
      <c r="AI23" s="518"/>
      <c r="AJ23" s="515"/>
      <c r="AK23" s="449"/>
      <c r="AL23" s="515"/>
      <c r="AM23" s="449"/>
      <c r="AN23" s="515"/>
      <c r="AO23" s="449"/>
      <c r="AP23" s="515"/>
      <c r="AQ23" s="449"/>
      <c r="AR23" s="20" t="s">
        <v>358</v>
      </c>
      <c r="AS23" s="507" t="s">
        <v>358</v>
      </c>
      <c r="AT23" s="507" t="s">
        <v>358</v>
      </c>
      <c r="AU23" s="507" t="s">
        <v>358</v>
      </c>
      <c r="AV23" s="507" t="s">
        <v>358</v>
      </c>
      <c r="AW23" s="507" t="s">
        <v>358</v>
      </c>
      <c r="AX23" s="507" t="s">
        <v>358</v>
      </c>
      <c r="AY23" s="507" t="s">
        <v>358</v>
      </c>
      <c r="AZ23" s="512"/>
      <c r="BA23" s="480"/>
      <c r="BB23" s="480"/>
      <c r="BC23" s="480"/>
      <c r="BD23" s="519"/>
      <c r="BE23" s="480"/>
      <c r="BF23" s="480"/>
      <c r="BG23" s="480"/>
      <c r="BH23" s="480"/>
      <c r="BI23" s="480"/>
      <c r="BJ23" s="480"/>
      <c r="BK23" s="480"/>
      <c r="BL23" s="480"/>
      <c r="BM23" s="457">
        <v>0</v>
      </c>
      <c r="BN23" s="481" t="s">
        <v>362</v>
      </c>
      <c r="BO23" s="457" t="s">
        <v>358</v>
      </c>
      <c r="BP23" s="483">
        <v>0</v>
      </c>
      <c r="BQ23" s="508" t="s">
        <v>358</v>
      </c>
      <c r="BR23" s="485" t="s">
        <v>358</v>
      </c>
      <c r="BS23" s="520"/>
      <c r="BT23" s="521"/>
      <c r="BU23" s="522"/>
      <c r="BV23" s="523"/>
      <c r="BW23" s="524"/>
      <c r="BX23" s="525"/>
      <c r="BY23" s="525"/>
      <c r="BZ23" s="526"/>
      <c r="CA23" s="364" t="s">
        <v>358</v>
      </c>
      <c r="CB23" s="373" t="s">
        <v>358</v>
      </c>
      <c r="CC23" s="509" t="s">
        <v>358</v>
      </c>
      <c r="CD23" s="459" t="s">
        <v>358</v>
      </c>
      <c r="CE23" s="483" t="s">
        <v>358</v>
      </c>
      <c r="CF23" s="483">
        <v>0</v>
      </c>
    </row>
    <row r="24" spans="1:84" s="112" customFormat="1" ht="30" customHeight="1" x14ac:dyDescent="0.3">
      <c r="A24" s="57" t="str">
        <f t="shared" si="0"/>
        <v>Unitil - FG&amp;E</v>
      </c>
      <c r="B24" s="63" t="s">
        <v>358</v>
      </c>
      <c r="C24" s="63" t="s">
        <v>358</v>
      </c>
      <c r="D24" s="55" t="s">
        <v>370</v>
      </c>
      <c r="E24" s="55" t="s">
        <v>370</v>
      </c>
      <c r="F24" s="55" t="s">
        <v>371</v>
      </c>
      <c r="G24" s="55" t="s">
        <v>370</v>
      </c>
      <c r="H24" s="9" t="s">
        <v>496</v>
      </c>
      <c r="I24" s="15" t="s">
        <v>358</v>
      </c>
      <c r="J24" s="114" t="s">
        <v>358</v>
      </c>
      <c r="K24" s="494" t="s">
        <v>358</v>
      </c>
      <c r="L24" s="494" t="s">
        <v>358</v>
      </c>
      <c r="M24" s="299" t="s">
        <v>358</v>
      </c>
      <c r="N24" s="701" t="s">
        <v>358</v>
      </c>
      <c r="O24" s="475" t="s">
        <v>358</v>
      </c>
      <c r="P24" s="495">
        <v>0</v>
      </c>
      <c r="Q24" s="373" t="s">
        <v>439</v>
      </c>
      <c r="R24" s="496" t="s">
        <v>439</v>
      </c>
      <c r="S24" s="16">
        <v>0</v>
      </c>
      <c r="T24" s="9">
        <v>0</v>
      </c>
      <c r="U24" s="16">
        <v>0</v>
      </c>
      <c r="V24" s="9">
        <v>0</v>
      </c>
      <c r="W24" s="16">
        <v>0</v>
      </c>
      <c r="X24" s="9">
        <v>0</v>
      </c>
      <c r="Y24" s="16">
        <f t="shared" si="1"/>
        <v>0</v>
      </c>
      <c r="Z24" s="9">
        <f t="shared" si="1"/>
        <v>0</v>
      </c>
      <c r="AA24" s="510">
        <v>0</v>
      </c>
      <c r="AB24" s="706">
        <v>0</v>
      </c>
      <c r="AC24" s="465">
        <v>0</v>
      </c>
      <c r="AD24" s="686">
        <v>0</v>
      </c>
      <c r="AE24" s="16">
        <v>0</v>
      </c>
      <c r="AF24" s="9">
        <v>0</v>
      </c>
      <c r="AG24" s="500">
        <f t="shared" ref="AG24:AH27" si="16">AA24+AC24+AE24</f>
        <v>0</v>
      </c>
      <c r="AH24" s="501">
        <f t="shared" si="16"/>
        <v>0</v>
      </c>
      <c r="AI24" s="502" t="str">
        <f t="shared" si="9"/>
        <v/>
      </c>
      <c r="AJ24" s="503">
        <f t="shared" ref="AJ24:AK27" si="17">AA24*0.186*8760</f>
        <v>0</v>
      </c>
      <c r="AK24" s="504">
        <f t="shared" si="17"/>
        <v>0</v>
      </c>
      <c r="AL24" s="503">
        <f t="shared" ref="AL24:AM27" si="18">AC24*8760</f>
        <v>0</v>
      </c>
      <c r="AM24" s="504">
        <f t="shared" si="18"/>
        <v>0</v>
      </c>
      <c r="AN24" s="16">
        <v>0</v>
      </c>
      <c r="AO24" s="9">
        <v>0</v>
      </c>
      <c r="AP24" s="505">
        <f t="shared" ref="AP24:AQ27" si="19">AJ24+AL24+AN24</f>
        <v>0</v>
      </c>
      <c r="AQ24" s="506">
        <f t="shared" si="19"/>
        <v>0</v>
      </c>
      <c r="AR24" s="20" t="s">
        <v>358</v>
      </c>
      <c r="AS24" s="507" t="s">
        <v>358</v>
      </c>
      <c r="AT24" s="507" t="s">
        <v>358</v>
      </c>
      <c r="AU24" s="507" t="s">
        <v>358</v>
      </c>
      <c r="AV24" s="507" t="s">
        <v>358</v>
      </c>
      <c r="AW24" s="507" t="s">
        <v>358</v>
      </c>
      <c r="AX24" s="507" t="s">
        <v>358</v>
      </c>
      <c r="AY24" s="507" t="s">
        <v>358</v>
      </c>
      <c r="AZ24" s="474">
        <v>0</v>
      </c>
      <c r="BA24" s="475">
        <v>0</v>
      </c>
      <c r="BB24" s="476">
        <v>0</v>
      </c>
      <c r="BC24" s="475">
        <v>0</v>
      </c>
      <c r="BD24" s="477">
        <f t="shared" ref="BD24:BD27" si="20">(((92178/SUM(P$15:P$71))*P24)/92178)*21417</f>
        <v>0</v>
      </c>
      <c r="BE24" s="475">
        <v>0</v>
      </c>
      <c r="BF24" s="475">
        <v>0.95</v>
      </c>
      <c r="BG24" s="475">
        <v>0</v>
      </c>
      <c r="BH24" s="478" t="s">
        <v>358</v>
      </c>
      <c r="BI24" s="475">
        <v>0</v>
      </c>
      <c r="BJ24" s="475">
        <v>0</v>
      </c>
      <c r="BK24" s="479">
        <v>0</v>
      </c>
      <c r="BL24" s="480"/>
      <c r="BM24" s="457">
        <v>0</v>
      </c>
      <c r="BN24" s="481" t="s">
        <v>362</v>
      </c>
      <c r="BO24" s="457" t="s">
        <v>358</v>
      </c>
      <c r="BP24" s="483">
        <v>0</v>
      </c>
      <c r="BQ24" s="508" t="s">
        <v>358</v>
      </c>
      <c r="BR24" s="485" t="s">
        <v>358</v>
      </c>
      <c r="BS24" s="486" t="s">
        <v>358</v>
      </c>
      <c r="BT24" s="487" t="s">
        <v>358</v>
      </c>
      <c r="BU24" s="488" t="s">
        <v>358</v>
      </c>
      <c r="BV24" s="489" t="s">
        <v>358</v>
      </c>
      <c r="BW24" s="490" t="s">
        <v>358</v>
      </c>
      <c r="BX24" s="491" t="s">
        <v>358</v>
      </c>
      <c r="BY24" s="491" t="s">
        <v>358</v>
      </c>
      <c r="BZ24" s="458" t="s">
        <v>358</v>
      </c>
      <c r="CA24" s="364" t="s">
        <v>358</v>
      </c>
      <c r="CB24" s="373" t="s">
        <v>358</v>
      </c>
      <c r="CC24" s="509" t="s">
        <v>358</v>
      </c>
      <c r="CD24" s="459" t="s">
        <v>358</v>
      </c>
      <c r="CE24" s="483" t="s">
        <v>358</v>
      </c>
      <c r="CF24" s="483">
        <v>0</v>
      </c>
    </row>
    <row r="25" spans="1:84" s="112" customFormat="1" ht="30" customHeight="1" x14ac:dyDescent="0.3">
      <c r="A25" s="57" t="str">
        <f t="shared" si="0"/>
        <v>Unitil - FG&amp;E</v>
      </c>
      <c r="B25" s="63" t="s">
        <v>358</v>
      </c>
      <c r="C25" s="63" t="s">
        <v>358</v>
      </c>
      <c r="D25" s="55" t="s">
        <v>370</v>
      </c>
      <c r="E25" s="55" t="s">
        <v>370</v>
      </c>
      <c r="F25" s="55" t="s">
        <v>372</v>
      </c>
      <c r="G25" s="55" t="s">
        <v>370</v>
      </c>
      <c r="H25" s="9" t="s">
        <v>496</v>
      </c>
      <c r="I25" s="15" t="s">
        <v>435</v>
      </c>
      <c r="J25" s="114" t="s">
        <v>436</v>
      </c>
      <c r="K25" s="494">
        <v>9.5609204577802025</v>
      </c>
      <c r="L25" s="494">
        <v>7.5962175152935602E-2</v>
      </c>
      <c r="M25" s="299">
        <v>1</v>
      </c>
      <c r="N25" s="701">
        <v>15797964.288530072</v>
      </c>
      <c r="O25" s="475" t="s">
        <v>437</v>
      </c>
      <c r="P25" s="495">
        <v>3.6729869425305615</v>
      </c>
      <c r="Q25" s="373" t="s">
        <v>439</v>
      </c>
      <c r="R25" s="496" t="s">
        <v>439</v>
      </c>
      <c r="S25" s="16">
        <v>0</v>
      </c>
      <c r="T25" s="9">
        <v>0</v>
      </c>
      <c r="U25" s="16">
        <v>0</v>
      </c>
      <c r="V25" s="9">
        <v>0</v>
      </c>
      <c r="W25" s="16">
        <v>0</v>
      </c>
      <c r="X25" s="9">
        <v>0</v>
      </c>
      <c r="Y25" s="16">
        <f t="shared" si="1"/>
        <v>0</v>
      </c>
      <c r="Z25" s="9">
        <f t="shared" si="1"/>
        <v>0</v>
      </c>
      <c r="AA25" s="510">
        <v>0</v>
      </c>
      <c r="AB25" s="706">
        <v>0</v>
      </c>
      <c r="AC25" s="465">
        <v>0</v>
      </c>
      <c r="AD25" s="686">
        <v>0</v>
      </c>
      <c r="AE25" s="16">
        <v>0</v>
      </c>
      <c r="AF25" s="9">
        <v>0</v>
      </c>
      <c r="AG25" s="500">
        <f t="shared" si="16"/>
        <v>0</v>
      </c>
      <c r="AH25" s="501">
        <f t="shared" si="16"/>
        <v>0</v>
      </c>
      <c r="AI25" s="502">
        <f t="shared" si="9"/>
        <v>0</v>
      </c>
      <c r="AJ25" s="503">
        <f t="shared" si="17"/>
        <v>0</v>
      </c>
      <c r="AK25" s="504">
        <f t="shared" si="17"/>
        <v>0</v>
      </c>
      <c r="AL25" s="503">
        <f t="shared" si="18"/>
        <v>0</v>
      </c>
      <c r="AM25" s="504">
        <f t="shared" si="18"/>
        <v>0</v>
      </c>
      <c r="AN25" s="16">
        <v>0</v>
      </c>
      <c r="AO25" s="9">
        <v>0</v>
      </c>
      <c r="AP25" s="505">
        <f t="shared" si="19"/>
        <v>0</v>
      </c>
      <c r="AQ25" s="506">
        <f t="shared" si="19"/>
        <v>0</v>
      </c>
      <c r="AR25" s="20" t="s">
        <v>358</v>
      </c>
      <c r="AS25" s="507" t="s">
        <v>358</v>
      </c>
      <c r="AT25" s="507" t="s">
        <v>358</v>
      </c>
      <c r="AU25" s="507" t="s">
        <v>358</v>
      </c>
      <c r="AV25" s="507" t="s">
        <v>358</v>
      </c>
      <c r="AW25" s="507" t="s">
        <v>358</v>
      </c>
      <c r="AX25" s="507" t="s">
        <v>358</v>
      </c>
      <c r="AY25" s="507" t="s">
        <v>358</v>
      </c>
      <c r="AZ25" s="474">
        <f t="shared" si="6"/>
        <v>15797964.288530072</v>
      </c>
      <c r="BA25" s="475">
        <v>0</v>
      </c>
      <c r="BB25" s="476">
        <f t="shared" ref="BB25:BB27" si="21">P25</f>
        <v>3.6729869425305615</v>
      </c>
      <c r="BC25" s="475">
        <v>0</v>
      </c>
      <c r="BD25" s="477">
        <f t="shared" si="20"/>
        <v>700.34292923883379</v>
      </c>
      <c r="BE25" s="475">
        <v>0</v>
      </c>
      <c r="BF25" s="475">
        <v>0.95</v>
      </c>
      <c r="BG25" s="475">
        <v>0</v>
      </c>
      <c r="BH25" s="478" t="s">
        <v>358</v>
      </c>
      <c r="BI25" s="475">
        <v>0</v>
      </c>
      <c r="BJ25" s="475">
        <v>0</v>
      </c>
      <c r="BK25" s="479">
        <v>0</v>
      </c>
      <c r="BL25" s="480"/>
      <c r="BM25" s="457">
        <v>0</v>
      </c>
      <c r="BN25" s="481" t="s">
        <v>362</v>
      </c>
      <c r="BO25" s="457" t="s">
        <v>358</v>
      </c>
      <c r="BP25" s="483">
        <v>0</v>
      </c>
      <c r="BQ25" s="508" t="s">
        <v>358</v>
      </c>
      <c r="BR25" s="485" t="s">
        <v>358</v>
      </c>
      <c r="BS25" s="486">
        <v>61</v>
      </c>
      <c r="BT25" s="487">
        <v>-29.909999999999997</v>
      </c>
      <c r="BU25" s="488">
        <v>0</v>
      </c>
      <c r="BV25" s="489">
        <v>0</v>
      </c>
      <c r="BW25" s="490">
        <v>1</v>
      </c>
      <c r="BX25" s="491">
        <v>0</v>
      </c>
      <c r="BY25" s="491">
        <v>0</v>
      </c>
      <c r="BZ25" s="458">
        <v>0</v>
      </c>
      <c r="CA25" s="364" t="s">
        <v>358</v>
      </c>
      <c r="CB25" s="373" t="s">
        <v>358</v>
      </c>
      <c r="CC25" s="509" t="s">
        <v>358</v>
      </c>
      <c r="CD25" s="459" t="s">
        <v>358</v>
      </c>
      <c r="CE25" s="483" t="s">
        <v>358</v>
      </c>
      <c r="CF25" s="483">
        <v>0</v>
      </c>
    </row>
    <row r="26" spans="1:84" s="112" customFormat="1" ht="30" customHeight="1" x14ac:dyDescent="0.3">
      <c r="A26" s="57" t="str">
        <f t="shared" si="0"/>
        <v>Unitil - FG&amp;E</v>
      </c>
      <c r="B26" s="63" t="s">
        <v>358</v>
      </c>
      <c r="C26" s="63" t="s">
        <v>358</v>
      </c>
      <c r="D26" s="55" t="s">
        <v>370</v>
      </c>
      <c r="E26" s="55" t="s">
        <v>370</v>
      </c>
      <c r="F26" s="55" t="s">
        <v>373</v>
      </c>
      <c r="G26" s="55" t="s">
        <v>374</v>
      </c>
      <c r="H26" s="9" t="s">
        <v>496</v>
      </c>
      <c r="I26" s="15" t="s">
        <v>435</v>
      </c>
      <c r="J26" s="114" t="s">
        <v>436</v>
      </c>
      <c r="K26" s="494">
        <v>7.6487363662241616</v>
      </c>
      <c r="L26" s="494">
        <v>41.115999726950761</v>
      </c>
      <c r="M26" s="299">
        <v>1500</v>
      </c>
      <c r="N26" s="701">
        <v>23439929.660205141</v>
      </c>
      <c r="O26" s="475" t="s">
        <v>437</v>
      </c>
      <c r="P26" s="495">
        <v>5.4497246609347165</v>
      </c>
      <c r="Q26" s="373" t="s">
        <v>439</v>
      </c>
      <c r="R26" s="496" t="s">
        <v>439</v>
      </c>
      <c r="S26" s="497">
        <v>139</v>
      </c>
      <c r="T26" s="498">
        <v>139</v>
      </c>
      <c r="U26" s="16">
        <v>0</v>
      </c>
      <c r="V26" s="9">
        <v>0</v>
      </c>
      <c r="W26" s="16">
        <v>0</v>
      </c>
      <c r="X26" s="9">
        <v>0</v>
      </c>
      <c r="Y26" s="16">
        <f t="shared" si="1"/>
        <v>139</v>
      </c>
      <c r="Z26" s="9">
        <f t="shared" si="1"/>
        <v>139</v>
      </c>
      <c r="AA26" s="499">
        <v>1619.7900000000009</v>
      </c>
      <c r="AB26" s="698">
        <v>1619.7900000000009</v>
      </c>
      <c r="AC26" s="465">
        <v>0</v>
      </c>
      <c r="AD26" s="686">
        <v>0</v>
      </c>
      <c r="AE26" s="16">
        <v>0</v>
      </c>
      <c r="AF26" s="9">
        <v>0</v>
      </c>
      <c r="AG26" s="500">
        <f t="shared" si="16"/>
        <v>1619.7900000000009</v>
      </c>
      <c r="AH26" s="501">
        <f t="shared" si="16"/>
        <v>1619.7900000000009</v>
      </c>
      <c r="AI26" s="502">
        <f t="shared" si="9"/>
        <v>0.29722419035426656</v>
      </c>
      <c r="AJ26" s="503">
        <f t="shared" si="17"/>
        <v>2639221.0344000012</v>
      </c>
      <c r="AK26" s="504">
        <f t="shared" si="17"/>
        <v>2639221.0344000012</v>
      </c>
      <c r="AL26" s="503">
        <f t="shared" si="18"/>
        <v>0</v>
      </c>
      <c r="AM26" s="504">
        <f t="shared" si="18"/>
        <v>0</v>
      </c>
      <c r="AN26" s="16">
        <v>0</v>
      </c>
      <c r="AO26" s="9">
        <v>0</v>
      </c>
      <c r="AP26" s="505">
        <f t="shared" si="19"/>
        <v>2639221.0344000012</v>
      </c>
      <c r="AQ26" s="506">
        <f t="shared" si="19"/>
        <v>2639221.0344000012</v>
      </c>
      <c r="AR26" s="20" t="s">
        <v>358</v>
      </c>
      <c r="AS26" s="507" t="s">
        <v>358</v>
      </c>
      <c r="AT26" s="507" t="s">
        <v>358</v>
      </c>
      <c r="AU26" s="507" t="s">
        <v>358</v>
      </c>
      <c r="AV26" s="507" t="s">
        <v>358</v>
      </c>
      <c r="AW26" s="507" t="s">
        <v>358</v>
      </c>
      <c r="AX26" s="507" t="s">
        <v>358</v>
      </c>
      <c r="AY26" s="507" t="s">
        <v>358</v>
      </c>
      <c r="AZ26" s="474">
        <f t="shared" si="6"/>
        <v>23439929.660205141</v>
      </c>
      <c r="BA26" s="475">
        <v>0</v>
      </c>
      <c r="BB26" s="476">
        <f t="shared" si="21"/>
        <v>5.4497246609347165</v>
      </c>
      <c r="BC26" s="475">
        <v>0</v>
      </c>
      <c r="BD26" s="477">
        <f t="shared" si="20"/>
        <v>1039.1205284151026</v>
      </c>
      <c r="BE26" s="475">
        <v>0</v>
      </c>
      <c r="BF26" s="475">
        <v>0.95</v>
      </c>
      <c r="BG26" s="475">
        <v>0</v>
      </c>
      <c r="BH26" s="478" t="s">
        <v>358</v>
      </c>
      <c r="BI26" s="475">
        <v>0</v>
      </c>
      <c r="BJ26" s="475">
        <v>0</v>
      </c>
      <c r="BK26" s="479">
        <v>1</v>
      </c>
      <c r="BL26" s="480"/>
      <c r="BM26" s="457">
        <v>0</v>
      </c>
      <c r="BN26" s="481" t="s">
        <v>362</v>
      </c>
      <c r="BO26" s="457" t="s">
        <v>358</v>
      </c>
      <c r="BP26" s="483">
        <v>0</v>
      </c>
      <c r="BQ26" s="508" t="s">
        <v>358</v>
      </c>
      <c r="BR26" s="485" t="s">
        <v>358</v>
      </c>
      <c r="BS26" s="486">
        <v>116.28</v>
      </c>
      <c r="BT26" s="487">
        <v>-130.55330000000001</v>
      </c>
      <c r="BU26" s="488">
        <v>54.73</v>
      </c>
      <c r="BV26" s="489">
        <v>-32.406669999999998</v>
      </c>
      <c r="BW26" s="490">
        <v>1.593</v>
      </c>
      <c r="BX26" s="491">
        <v>-1.1346666999999999</v>
      </c>
      <c r="BY26" s="491">
        <v>0.58499999999999996</v>
      </c>
      <c r="BZ26" s="458">
        <v>-0.73233330000000008</v>
      </c>
      <c r="CA26" s="364" t="s">
        <v>358</v>
      </c>
      <c r="CB26" s="373" t="s">
        <v>358</v>
      </c>
      <c r="CC26" s="509" t="s">
        <v>358</v>
      </c>
      <c r="CD26" s="459" t="s">
        <v>358</v>
      </c>
      <c r="CE26" s="483" t="s">
        <v>358</v>
      </c>
      <c r="CF26" s="483">
        <v>0</v>
      </c>
    </row>
    <row r="27" spans="1:84" s="112" customFormat="1" ht="30" customHeight="1" x14ac:dyDescent="0.3">
      <c r="A27" s="57" t="str">
        <f t="shared" si="0"/>
        <v>Unitil - FG&amp;E</v>
      </c>
      <c r="B27" s="63" t="s">
        <v>358</v>
      </c>
      <c r="C27" s="63" t="s">
        <v>358</v>
      </c>
      <c r="D27" s="55" t="s">
        <v>370</v>
      </c>
      <c r="E27" s="55" t="s">
        <v>370</v>
      </c>
      <c r="F27" s="55" t="s">
        <v>375</v>
      </c>
      <c r="G27" s="55" t="s">
        <v>370</v>
      </c>
      <c r="H27" s="9" t="s">
        <v>496</v>
      </c>
      <c r="I27" s="15" t="s">
        <v>435</v>
      </c>
      <c r="J27" s="114" t="s">
        <v>436</v>
      </c>
      <c r="K27" s="494">
        <v>9.5609204577802025</v>
      </c>
      <c r="L27" s="494">
        <v>11.440870880801137</v>
      </c>
      <c r="M27" s="299">
        <v>557</v>
      </c>
      <c r="N27" s="701">
        <v>6202671.4451712435</v>
      </c>
      <c r="O27" s="475" t="s">
        <v>437</v>
      </c>
      <c r="P27" s="495">
        <v>1.4421055023818474</v>
      </c>
      <c r="Q27" s="373" t="s">
        <v>439</v>
      </c>
      <c r="R27" s="496" t="s">
        <v>439</v>
      </c>
      <c r="S27" s="497">
        <v>50</v>
      </c>
      <c r="T27" s="498">
        <v>50</v>
      </c>
      <c r="U27" s="16">
        <v>0</v>
      </c>
      <c r="V27" s="9">
        <v>0</v>
      </c>
      <c r="W27" s="16">
        <v>0</v>
      </c>
      <c r="X27" s="9">
        <v>0</v>
      </c>
      <c r="Y27" s="16">
        <f t="shared" si="1"/>
        <v>50</v>
      </c>
      <c r="Z27" s="9">
        <f t="shared" si="1"/>
        <v>50</v>
      </c>
      <c r="AA27" s="499">
        <v>365.69499999999999</v>
      </c>
      <c r="AB27" s="698">
        <v>365.69499999999999</v>
      </c>
      <c r="AC27" s="465">
        <v>0</v>
      </c>
      <c r="AD27" s="686">
        <v>0</v>
      </c>
      <c r="AE27" s="16">
        <v>0</v>
      </c>
      <c r="AF27" s="9">
        <v>0</v>
      </c>
      <c r="AG27" s="500">
        <f t="shared" si="16"/>
        <v>365.69499999999999</v>
      </c>
      <c r="AH27" s="501">
        <f t="shared" si="16"/>
        <v>365.69499999999999</v>
      </c>
      <c r="AI27" s="502">
        <f t="shared" si="9"/>
        <v>0.25358408202173932</v>
      </c>
      <c r="AJ27" s="503">
        <f t="shared" si="17"/>
        <v>595848.80519999994</v>
      </c>
      <c r="AK27" s="504">
        <f t="shared" si="17"/>
        <v>595848.80519999994</v>
      </c>
      <c r="AL27" s="503">
        <f t="shared" si="18"/>
        <v>0</v>
      </c>
      <c r="AM27" s="504">
        <f t="shared" si="18"/>
        <v>0</v>
      </c>
      <c r="AN27" s="16">
        <v>0</v>
      </c>
      <c r="AO27" s="9">
        <v>0</v>
      </c>
      <c r="AP27" s="505">
        <f t="shared" si="19"/>
        <v>595848.80519999994</v>
      </c>
      <c r="AQ27" s="506">
        <f t="shared" si="19"/>
        <v>595848.80519999994</v>
      </c>
      <c r="AR27" s="20" t="s">
        <v>358</v>
      </c>
      <c r="AS27" s="507" t="s">
        <v>358</v>
      </c>
      <c r="AT27" s="507" t="s">
        <v>358</v>
      </c>
      <c r="AU27" s="507" t="s">
        <v>358</v>
      </c>
      <c r="AV27" s="507" t="s">
        <v>358</v>
      </c>
      <c r="AW27" s="507" t="s">
        <v>358</v>
      </c>
      <c r="AX27" s="507" t="s">
        <v>358</v>
      </c>
      <c r="AY27" s="507" t="s">
        <v>358</v>
      </c>
      <c r="AZ27" s="474">
        <f t="shared" si="6"/>
        <v>6202671.4451712435</v>
      </c>
      <c r="BA27" s="475">
        <v>0</v>
      </c>
      <c r="BB27" s="476">
        <f t="shared" si="21"/>
        <v>1.4421055023818474</v>
      </c>
      <c r="BC27" s="475">
        <v>0</v>
      </c>
      <c r="BD27" s="477">
        <f t="shared" si="20"/>
        <v>274.9719526946397</v>
      </c>
      <c r="BE27" s="475">
        <v>0</v>
      </c>
      <c r="BF27" s="475">
        <v>0.95</v>
      </c>
      <c r="BG27" s="475">
        <v>0</v>
      </c>
      <c r="BH27" s="478" t="s">
        <v>358</v>
      </c>
      <c r="BI27" s="475">
        <v>0</v>
      </c>
      <c r="BJ27" s="475">
        <v>0</v>
      </c>
      <c r="BK27" s="479">
        <v>0.33333333333333331</v>
      </c>
      <c r="BL27" s="480"/>
      <c r="BM27" s="457">
        <v>0</v>
      </c>
      <c r="BN27" s="481" t="s">
        <v>362</v>
      </c>
      <c r="BO27" s="457" t="s">
        <v>358</v>
      </c>
      <c r="BP27" s="483">
        <v>0</v>
      </c>
      <c r="BQ27" s="508" t="s">
        <v>358</v>
      </c>
      <c r="BR27" s="485" t="s">
        <v>358</v>
      </c>
      <c r="BS27" s="486">
        <v>104.82</v>
      </c>
      <c r="BT27" s="487">
        <v>-128.36670000000001</v>
      </c>
      <c r="BU27" s="488">
        <v>43.36</v>
      </c>
      <c r="BV27" s="489">
        <v>-8.9266700000000014</v>
      </c>
      <c r="BW27" s="490">
        <v>2.133</v>
      </c>
      <c r="BX27" s="491">
        <v>4.5333299999999799E-2</v>
      </c>
      <c r="BY27" s="491">
        <v>1.127</v>
      </c>
      <c r="BZ27" s="458">
        <v>0.43200000000000005</v>
      </c>
      <c r="CA27" s="364" t="s">
        <v>358</v>
      </c>
      <c r="CB27" s="373" t="s">
        <v>358</v>
      </c>
      <c r="CC27" s="509" t="s">
        <v>358</v>
      </c>
      <c r="CD27" s="459" t="s">
        <v>358</v>
      </c>
      <c r="CE27" s="483" t="s">
        <v>358</v>
      </c>
      <c r="CF27" s="483">
        <v>0</v>
      </c>
    </row>
    <row r="28" spans="1:84" s="112" customFormat="1" ht="30" customHeight="1" x14ac:dyDescent="0.3">
      <c r="A28" s="57" t="str">
        <f t="shared" si="0"/>
        <v>Unitil - FG&amp;E</v>
      </c>
      <c r="B28" s="63" t="s">
        <v>358</v>
      </c>
      <c r="C28" s="63" t="s">
        <v>358</v>
      </c>
      <c r="D28" s="55" t="s">
        <v>370</v>
      </c>
      <c r="E28" s="55" t="s">
        <v>370</v>
      </c>
      <c r="F28" s="448"/>
      <c r="G28" s="448"/>
      <c r="H28" s="449"/>
      <c r="I28" s="511"/>
      <c r="J28" s="448"/>
      <c r="K28" s="448"/>
      <c r="L28" s="448"/>
      <c r="M28" s="448"/>
      <c r="N28" s="512"/>
      <c r="O28" s="512"/>
      <c r="P28" s="513"/>
      <c r="Q28" s="514"/>
      <c r="R28" s="513"/>
      <c r="S28" s="515"/>
      <c r="T28" s="449"/>
      <c r="U28" s="515"/>
      <c r="V28" s="449"/>
      <c r="W28" s="515"/>
      <c r="X28" s="449"/>
      <c r="Y28" s="515"/>
      <c r="Z28" s="449"/>
      <c r="AA28" s="516"/>
      <c r="AB28" s="710"/>
      <c r="AC28" s="517"/>
      <c r="AD28" s="711"/>
      <c r="AE28" s="515"/>
      <c r="AF28" s="449"/>
      <c r="AG28" s="511"/>
      <c r="AH28" s="449"/>
      <c r="AI28" s="518"/>
      <c r="AJ28" s="515"/>
      <c r="AK28" s="449"/>
      <c r="AL28" s="515"/>
      <c r="AM28" s="449"/>
      <c r="AN28" s="515"/>
      <c r="AO28" s="449"/>
      <c r="AP28" s="515"/>
      <c r="AQ28" s="449"/>
      <c r="AR28" s="20" t="s">
        <v>358</v>
      </c>
      <c r="AS28" s="507" t="s">
        <v>358</v>
      </c>
      <c r="AT28" s="507" t="s">
        <v>358</v>
      </c>
      <c r="AU28" s="507" t="s">
        <v>358</v>
      </c>
      <c r="AV28" s="507" t="s">
        <v>358</v>
      </c>
      <c r="AW28" s="507" t="s">
        <v>358</v>
      </c>
      <c r="AX28" s="507" t="s">
        <v>358</v>
      </c>
      <c r="AY28" s="507" t="s">
        <v>358</v>
      </c>
      <c r="AZ28" s="512"/>
      <c r="BA28" s="480"/>
      <c r="BB28" s="480"/>
      <c r="BC28" s="480"/>
      <c r="BD28" s="519"/>
      <c r="BE28" s="480"/>
      <c r="BF28" s="480"/>
      <c r="BG28" s="480"/>
      <c r="BH28" s="480"/>
      <c r="BI28" s="480"/>
      <c r="BJ28" s="480"/>
      <c r="BK28" s="480"/>
      <c r="BL28" s="480"/>
      <c r="BM28" s="457">
        <v>0</v>
      </c>
      <c r="BN28" s="481" t="s">
        <v>362</v>
      </c>
      <c r="BO28" s="457" t="s">
        <v>358</v>
      </c>
      <c r="BP28" s="483">
        <v>0</v>
      </c>
      <c r="BQ28" s="508" t="s">
        <v>358</v>
      </c>
      <c r="BR28" s="485" t="s">
        <v>358</v>
      </c>
      <c r="BS28" s="520"/>
      <c r="BT28" s="521"/>
      <c r="BU28" s="522"/>
      <c r="BV28" s="523"/>
      <c r="BW28" s="524"/>
      <c r="BX28" s="525"/>
      <c r="BY28" s="525"/>
      <c r="BZ28" s="526"/>
      <c r="CA28" s="364" t="s">
        <v>358</v>
      </c>
      <c r="CB28" s="373" t="s">
        <v>358</v>
      </c>
      <c r="CC28" s="509" t="s">
        <v>358</v>
      </c>
      <c r="CD28" s="459" t="s">
        <v>358</v>
      </c>
      <c r="CE28" s="483" t="s">
        <v>358</v>
      </c>
      <c r="CF28" s="483">
        <v>0</v>
      </c>
    </row>
    <row r="29" spans="1:84" s="112" customFormat="1" ht="30" customHeight="1" x14ac:dyDescent="0.3">
      <c r="A29" s="57" t="str">
        <f t="shared" si="0"/>
        <v>Unitil - FG&amp;E</v>
      </c>
      <c r="B29" s="63" t="s">
        <v>358</v>
      </c>
      <c r="C29" s="63" t="s">
        <v>358</v>
      </c>
      <c r="D29" s="55" t="s">
        <v>376</v>
      </c>
      <c r="E29" s="55" t="s">
        <v>360</v>
      </c>
      <c r="F29" s="55" t="s">
        <v>474</v>
      </c>
      <c r="G29" s="55" t="s">
        <v>360</v>
      </c>
      <c r="H29" s="9" t="s">
        <v>496</v>
      </c>
      <c r="I29" s="15" t="s">
        <v>435</v>
      </c>
      <c r="J29" s="114" t="s">
        <v>441</v>
      </c>
      <c r="K29" s="494">
        <v>2.1615994078459591</v>
      </c>
      <c r="L29" s="494">
        <v>15.629499813636363</v>
      </c>
      <c r="M29" s="299">
        <v>898</v>
      </c>
      <c r="N29" s="701">
        <v>7055619.4746321356</v>
      </c>
      <c r="O29" s="475" t="s">
        <v>437</v>
      </c>
      <c r="P29" s="495">
        <v>1.6404137728431001</v>
      </c>
      <c r="Q29" s="373" t="s">
        <v>439</v>
      </c>
      <c r="R29" s="496" t="s">
        <v>439</v>
      </c>
      <c r="S29" s="497">
        <v>69</v>
      </c>
      <c r="T29" s="498">
        <v>69</v>
      </c>
      <c r="U29" s="16">
        <v>0</v>
      </c>
      <c r="V29" s="9">
        <v>0</v>
      </c>
      <c r="W29" s="16">
        <v>0</v>
      </c>
      <c r="X29" s="9">
        <v>0</v>
      </c>
      <c r="Y29" s="16">
        <f t="shared" si="1"/>
        <v>69</v>
      </c>
      <c r="Z29" s="9">
        <f t="shared" si="1"/>
        <v>69</v>
      </c>
      <c r="AA29" s="499">
        <v>501.04000000000008</v>
      </c>
      <c r="AB29" s="698">
        <v>501.04000000000008</v>
      </c>
      <c r="AC29" s="465">
        <v>0</v>
      </c>
      <c r="AD29" s="686">
        <v>0</v>
      </c>
      <c r="AE29" s="16">
        <v>0</v>
      </c>
      <c r="AF29" s="9">
        <v>0</v>
      </c>
      <c r="AG29" s="500">
        <f>AA29+AC29+AE29</f>
        <v>501.04000000000008</v>
      </c>
      <c r="AH29" s="501">
        <f>AB29+AD29+AF29</f>
        <v>501.04000000000008</v>
      </c>
      <c r="AI29" s="502">
        <f t="shared" si="9"/>
        <v>0.30543513368070385</v>
      </c>
      <c r="AJ29" s="503">
        <f t="shared" ref="AJ29:AK30" si="22">AA29*0.186*8760</f>
        <v>816374.53440000012</v>
      </c>
      <c r="AK29" s="504">
        <f t="shared" si="22"/>
        <v>816374.53440000012</v>
      </c>
      <c r="AL29" s="503">
        <f t="shared" ref="AL29:AM30" si="23">AC29*8760</f>
        <v>0</v>
      </c>
      <c r="AM29" s="504">
        <f t="shared" si="23"/>
        <v>0</v>
      </c>
      <c r="AN29" s="16">
        <v>0</v>
      </c>
      <c r="AO29" s="9">
        <v>0</v>
      </c>
      <c r="AP29" s="505">
        <f t="shared" ref="AP29:AQ30" si="24">AJ29+AL29+AN29</f>
        <v>816374.53440000012</v>
      </c>
      <c r="AQ29" s="506">
        <f t="shared" si="24"/>
        <v>816374.53440000012</v>
      </c>
      <c r="AR29" s="20" t="s">
        <v>358</v>
      </c>
      <c r="AS29" s="507" t="s">
        <v>358</v>
      </c>
      <c r="AT29" s="507" t="s">
        <v>358</v>
      </c>
      <c r="AU29" s="507" t="s">
        <v>358</v>
      </c>
      <c r="AV29" s="507" t="s">
        <v>358</v>
      </c>
      <c r="AW29" s="507" t="s">
        <v>358</v>
      </c>
      <c r="AX29" s="507" t="s">
        <v>358</v>
      </c>
      <c r="AY29" s="507" t="s">
        <v>358</v>
      </c>
      <c r="AZ29" s="474">
        <f t="shared" si="6"/>
        <v>7055619.4746321356</v>
      </c>
      <c r="BA29" s="475">
        <v>0</v>
      </c>
      <c r="BB29" s="476">
        <f t="shared" ref="BB29:BB30" si="25">P29</f>
        <v>1.6404137728431001</v>
      </c>
      <c r="BC29" s="475">
        <v>0</v>
      </c>
      <c r="BD29" s="477">
        <f t="shared" ref="BD29:BD30" si="26">(((92178/SUM(P$15:P$71))*P29)/92178)*21417</f>
        <v>312.78417397398755</v>
      </c>
      <c r="BE29" s="475">
        <v>0</v>
      </c>
      <c r="BF29" s="475">
        <v>0.95</v>
      </c>
      <c r="BG29" s="475">
        <v>0</v>
      </c>
      <c r="BH29" s="478" t="s">
        <v>358</v>
      </c>
      <c r="BI29" s="475">
        <v>0</v>
      </c>
      <c r="BJ29" s="475">
        <v>0</v>
      </c>
      <c r="BK29" s="479">
        <v>0</v>
      </c>
      <c r="BL29" s="480"/>
      <c r="BM29" s="457">
        <v>0</v>
      </c>
      <c r="BN29" s="481" t="s">
        <v>362</v>
      </c>
      <c r="BO29" s="457" t="s">
        <v>358</v>
      </c>
      <c r="BP29" s="483">
        <v>0</v>
      </c>
      <c r="BQ29" s="508" t="s">
        <v>358</v>
      </c>
      <c r="BR29" s="485" t="s">
        <v>358</v>
      </c>
      <c r="BS29" s="486">
        <v>194.5</v>
      </c>
      <c r="BT29" s="487">
        <v>29.52000000000001</v>
      </c>
      <c r="BU29" s="488">
        <v>188.28</v>
      </c>
      <c r="BV29" s="489">
        <v>84.8767</v>
      </c>
      <c r="BW29" s="490">
        <v>3.165</v>
      </c>
      <c r="BX29" s="491">
        <v>-1.1666700000000141E-2</v>
      </c>
      <c r="BY29" s="491">
        <v>2.9380000000000002</v>
      </c>
      <c r="BZ29" s="458">
        <v>0.16833330000000002</v>
      </c>
      <c r="CA29" s="364" t="s">
        <v>358</v>
      </c>
      <c r="CB29" s="373" t="s">
        <v>358</v>
      </c>
      <c r="CC29" s="509" t="s">
        <v>358</v>
      </c>
      <c r="CD29" s="459" t="s">
        <v>358</v>
      </c>
      <c r="CE29" s="483" t="s">
        <v>358</v>
      </c>
      <c r="CF29" s="483">
        <v>0</v>
      </c>
    </row>
    <row r="30" spans="1:84" s="112" customFormat="1" ht="30" customHeight="1" x14ac:dyDescent="0.3">
      <c r="A30" s="57" t="str">
        <f t="shared" si="0"/>
        <v>Unitil - FG&amp;E</v>
      </c>
      <c r="B30" s="63" t="s">
        <v>358</v>
      </c>
      <c r="C30" s="63" t="s">
        <v>358</v>
      </c>
      <c r="D30" s="55" t="s">
        <v>376</v>
      </c>
      <c r="E30" s="55" t="s">
        <v>360</v>
      </c>
      <c r="F30" s="55" t="s">
        <v>476</v>
      </c>
      <c r="G30" s="55" t="s">
        <v>360</v>
      </c>
      <c r="H30" s="9" t="s">
        <v>496</v>
      </c>
      <c r="I30" s="15" t="s">
        <v>435</v>
      </c>
      <c r="J30" s="114" t="s">
        <v>441</v>
      </c>
      <c r="K30" s="494">
        <v>2.1615994078459591</v>
      </c>
      <c r="L30" s="494">
        <v>2.0171044974431815</v>
      </c>
      <c r="M30" s="299">
        <v>227</v>
      </c>
      <c r="N30" s="701">
        <v>1570211.0690250143</v>
      </c>
      <c r="O30" s="475" t="s">
        <v>437</v>
      </c>
      <c r="P30" s="495">
        <v>0.36507012221398422</v>
      </c>
      <c r="Q30" s="373" t="s">
        <v>439</v>
      </c>
      <c r="R30" s="496" t="s">
        <v>439</v>
      </c>
      <c r="S30" s="497">
        <v>2</v>
      </c>
      <c r="T30" s="498">
        <v>2</v>
      </c>
      <c r="U30" s="16">
        <v>0</v>
      </c>
      <c r="V30" s="9">
        <v>0</v>
      </c>
      <c r="W30" s="16">
        <v>0</v>
      </c>
      <c r="X30" s="9">
        <v>0</v>
      </c>
      <c r="Y30" s="16">
        <f t="shared" si="1"/>
        <v>2</v>
      </c>
      <c r="Z30" s="9">
        <f t="shared" si="1"/>
        <v>2</v>
      </c>
      <c r="AA30" s="499">
        <v>12.270000000000001</v>
      </c>
      <c r="AB30" s="698">
        <v>12.270000000000001</v>
      </c>
      <c r="AC30" s="465">
        <v>0</v>
      </c>
      <c r="AD30" s="686">
        <v>0</v>
      </c>
      <c r="AE30" s="16">
        <v>0</v>
      </c>
      <c r="AF30" s="9">
        <v>0</v>
      </c>
      <c r="AG30" s="500">
        <f>AA30+AC30+AE30</f>
        <v>12.270000000000001</v>
      </c>
      <c r="AH30" s="501">
        <f>AB30+AD30+AF30</f>
        <v>12.270000000000001</v>
      </c>
      <c r="AI30" s="502">
        <f t="shared" si="9"/>
        <v>3.3609981352590655E-2</v>
      </c>
      <c r="AJ30" s="503">
        <f t="shared" si="22"/>
        <v>19992.247200000002</v>
      </c>
      <c r="AK30" s="504">
        <f t="shared" si="22"/>
        <v>19992.247200000002</v>
      </c>
      <c r="AL30" s="503">
        <f t="shared" si="23"/>
        <v>0</v>
      </c>
      <c r="AM30" s="504">
        <f t="shared" si="23"/>
        <v>0</v>
      </c>
      <c r="AN30" s="16">
        <v>0</v>
      </c>
      <c r="AO30" s="9">
        <v>0</v>
      </c>
      <c r="AP30" s="505">
        <f t="shared" si="24"/>
        <v>19992.247200000002</v>
      </c>
      <c r="AQ30" s="506">
        <f t="shared" si="24"/>
        <v>19992.247200000002</v>
      </c>
      <c r="AR30" s="20" t="s">
        <v>358</v>
      </c>
      <c r="AS30" s="507" t="s">
        <v>358</v>
      </c>
      <c r="AT30" s="507" t="s">
        <v>358</v>
      </c>
      <c r="AU30" s="507" t="s">
        <v>358</v>
      </c>
      <c r="AV30" s="507" t="s">
        <v>358</v>
      </c>
      <c r="AW30" s="507" t="s">
        <v>358</v>
      </c>
      <c r="AX30" s="507" t="s">
        <v>358</v>
      </c>
      <c r="AY30" s="507" t="s">
        <v>358</v>
      </c>
      <c r="AZ30" s="474">
        <f t="shared" si="6"/>
        <v>1570211.0690250143</v>
      </c>
      <c r="BA30" s="475">
        <v>0</v>
      </c>
      <c r="BB30" s="476">
        <f t="shared" si="25"/>
        <v>0.36507012221398422</v>
      </c>
      <c r="BC30" s="475">
        <v>0</v>
      </c>
      <c r="BD30" s="477">
        <f t="shared" si="26"/>
        <v>69.609362289965006</v>
      </c>
      <c r="BE30" s="475">
        <v>0</v>
      </c>
      <c r="BF30" s="475">
        <v>0.95</v>
      </c>
      <c r="BG30" s="475">
        <v>0</v>
      </c>
      <c r="BH30" s="478" t="s">
        <v>358</v>
      </c>
      <c r="BI30" s="475">
        <v>0</v>
      </c>
      <c r="BJ30" s="475">
        <v>0</v>
      </c>
      <c r="BK30" s="479">
        <v>0</v>
      </c>
      <c r="BL30" s="480"/>
      <c r="BM30" s="457">
        <v>0</v>
      </c>
      <c r="BN30" s="481" t="s">
        <v>362</v>
      </c>
      <c r="BO30" s="457" t="s">
        <v>358</v>
      </c>
      <c r="BP30" s="483">
        <v>0</v>
      </c>
      <c r="BQ30" s="508" t="s">
        <v>358</v>
      </c>
      <c r="BR30" s="485" t="s">
        <v>358</v>
      </c>
      <c r="BS30" s="486">
        <v>82.82</v>
      </c>
      <c r="BT30" s="487">
        <v>-62.760000000000019</v>
      </c>
      <c r="BU30" s="488">
        <v>82.82</v>
      </c>
      <c r="BV30" s="489">
        <v>-2.1000000000000085</v>
      </c>
      <c r="BW30" s="490">
        <v>1.9910000000000001</v>
      </c>
      <c r="BX30" s="491">
        <v>-0.95566670000000009</v>
      </c>
      <c r="BY30" s="491">
        <v>1.9910000000000001</v>
      </c>
      <c r="BZ30" s="458">
        <v>-0.61666669999999968</v>
      </c>
      <c r="CA30" s="364" t="s">
        <v>358</v>
      </c>
      <c r="CB30" s="373" t="s">
        <v>358</v>
      </c>
      <c r="CC30" s="509" t="s">
        <v>358</v>
      </c>
      <c r="CD30" s="459" t="s">
        <v>358</v>
      </c>
      <c r="CE30" s="483" t="s">
        <v>358</v>
      </c>
      <c r="CF30" s="483">
        <v>0</v>
      </c>
    </row>
    <row r="31" spans="1:84" s="112" customFormat="1" ht="30" customHeight="1" x14ac:dyDescent="0.3">
      <c r="A31" s="57" t="str">
        <f t="shared" si="0"/>
        <v>Unitil - FG&amp;E</v>
      </c>
      <c r="B31" s="63" t="s">
        <v>358</v>
      </c>
      <c r="C31" s="63" t="s">
        <v>358</v>
      </c>
      <c r="D31" s="55" t="s">
        <v>376</v>
      </c>
      <c r="E31" s="55" t="s">
        <v>360</v>
      </c>
      <c r="F31" s="448"/>
      <c r="G31" s="448"/>
      <c r="H31" s="449"/>
      <c r="I31" s="511"/>
      <c r="J31" s="448"/>
      <c r="K31" s="448"/>
      <c r="L31" s="448"/>
      <c r="M31" s="448"/>
      <c r="N31" s="512"/>
      <c r="O31" s="512"/>
      <c r="P31" s="513"/>
      <c r="Q31" s="514"/>
      <c r="R31" s="513"/>
      <c r="S31" s="515"/>
      <c r="T31" s="449"/>
      <c r="U31" s="515"/>
      <c r="V31" s="449"/>
      <c r="W31" s="515"/>
      <c r="X31" s="449"/>
      <c r="Y31" s="515"/>
      <c r="Z31" s="449"/>
      <c r="AA31" s="516"/>
      <c r="AB31" s="710"/>
      <c r="AC31" s="517"/>
      <c r="AD31" s="711"/>
      <c r="AE31" s="515"/>
      <c r="AF31" s="449"/>
      <c r="AG31" s="511"/>
      <c r="AH31" s="449"/>
      <c r="AI31" s="518"/>
      <c r="AJ31" s="515"/>
      <c r="AK31" s="449"/>
      <c r="AL31" s="515"/>
      <c r="AM31" s="449"/>
      <c r="AN31" s="515"/>
      <c r="AO31" s="449"/>
      <c r="AP31" s="515"/>
      <c r="AQ31" s="449"/>
      <c r="AR31" s="20" t="s">
        <v>358</v>
      </c>
      <c r="AS31" s="507" t="s">
        <v>358</v>
      </c>
      <c r="AT31" s="507" t="s">
        <v>358</v>
      </c>
      <c r="AU31" s="507" t="s">
        <v>358</v>
      </c>
      <c r="AV31" s="507" t="s">
        <v>358</v>
      </c>
      <c r="AW31" s="507" t="s">
        <v>358</v>
      </c>
      <c r="AX31" s="507" t="s">
        <v>358</v>
      </c>
      <c r="AY31" s="507" t="s">
        <v>358</v>
      </c>
      <c r="AZ31" s="512"/>
      <c r="BA31" s="480"/>
      <c r="BB31" s="480"/>
      <c r="BC31" s="480"/>
      <c r="BD31" s="519"/>
      <c r="BE31" s="480"/>
      <c r="BF31" s="480"/>
      <c r="BG31" s="480"/>
      <c r="BH31" s="480"/>
      <c r="BI31" s="480"/>
      <c r="BJ31" s="480"/>
      <c r="BK31" s="480"/>
      <c r="BL31" s="480"/>
      <c r="BM31" s="457">
        <v>0</v>
      </c>
      <c r="BN31" s="481" t="s">
        <v>362</v>
      </c>
      <c r="BO31" s="457" t="s">
        <v>358</v>
      </c>
      <c r="BP31" s="483">
        <v>0</v>
      </c>
      <c r="BQ31" s="508" t="s">
        <v>358</v>
      </c>
      <c r="BR31" s="485" t="s">
        <v>358</v>
      </c>
      <c r="BS31" s="520"/>
      <c r="BT31" s="521"/>
      <c r="BU31" s="522"/>
      <c r="BV31" s="523"/>
      <c r="BW31" s="524"/>
      <c r="BX31" s="525"/>
      <c r="BY31" s="525"/>
      <c r="BZ31" s="526"/>
      <c r="CA31" s="364" t="s">
        <v>358</v>
      </c>
      <c r="CB31" s="373" t="s">
        <v>358</v>
      </c>
      <c r="CC31" s="509" t="s">
        <v>358</v>
      </c>
      <c r="CD31" s="459" t="s">
        <v>358</v>
      </c>
      <c r="CE31" s="483" t="s">
        <v>358</v>
      </c>
      <c r="CF31" s="483">
        <v>0</v>
      </c>
    </row>
    <row r="32" spans="1:84" s="112" customFormat="1" ht="30" customHeight="1" x14ac:dyDescent="0.3">
      <c r="A32" s="57" t="str">
        <f t="shared" si="0"/>
        <v>Unitil - FG&amp;E</v>
      </c>
      <c r="B32" s="63" t="s">
        <v>358</v>
      </c>
      <c r="C32" s="63" t="s">
        <v>358</v>
      </c>
      <c r="D32" s="55" t="s">
        <v>378</v>
      </c>
      <c r="E32" s="55" t="s">
        <v>360</v>
      </c>
      <c r="F32" s="55">
        <v>1341</v>
      </c>
      <c r="G32" s="55" t="s">
        <v>360</v>
      </c>
      <c r="H32" s="9" t="s">
        <v>496</v>
      </c>
      <c r="I32" s="15" t="s">
        <v>435</v>
      </c>
      <c r="J32" s="114" t="s">
        <v>436</v>
      </c>
      <c r="K32" s="494">
        <v>5.9038683826792759</v>
      </c>
      <c r="L32" s="494">
        <v>2.7</v>
      </c>
      <c r="M32" s="299">
        <v>1</v>
      </c>
      <c r="N32" s="701">
        <v>205582.52385619859</v>
      </c>
      <c r="O32" s="475" t="s">
        <v>437</v>
      </c>
      <c r="P32" s="495">
        <v>2.9830000000000001</v>
      </c>
      <c r="Q32" s="373" t="s">
        <v>439</v>
      </c>
      <c r="R32" s="496" t="s">
        <v>439</v>
      </c>
      <c r="S32" s="16">
        <v>0</v>
      </c>
      <c r="T32" s="9">
        <v>0</v>
      </c>
      <c r="U32" s="16"/>
      <c r="V32" s="9"/>
      <c r="W32" s="16">
        <v>0</v>
      </c>
      <c r="X32" s="9">
        <v>0</v>
      </c>
      <c r="Y32" s="16">
        <f t="shared" si="1"/>
        <v>0</v>
      </c>
      <c r="Z32" s="9">
        <f t="shared" si="1"/>
        <v>0</v>
      </c>
      <c r="AA32" s="510">
        <v>0</v>
      </c>
      <c r="AB32" s="706">
        <v>0</v>
      </c>
      <c r="AC32" s="465">
        <v>0</v>
      </c>
      <c r="AD32" s="686">
        <v>0</v>
      </c>
      <c r="AE32" s="16">
        <v>0</v>
      </c>
      <c r="AF32" s="9">
        <v>0</v>
      </c>
      <c r="AG32" s="500">
        <f>AA32+AC32+AE32</f>
        <v>0</v>
      </c>
      <c r="AH32" s="501">
        <f>AB32+AD32+AF32</f>
        <v>0</v>
      </c>
      <c r="AI32" s="502">
        <f t="shared" si="9"/>
        <v>0</v>
      </c>
      <c r="AJ32" s="503">
        <f>AA32*0.186*8760</f>
        <v>0</v>
      </c>
      <c r="AK32" s="504">
        <f>AB32*0.186*8760</f>
        <v>0</v>
      </c>
      <c r="AL32" s="503">
        <f>AC32*8760</f>
        <v>0</v>
      </c>
      <c r="AM32" s="504">
        <f>AD32*8760</f>
        <v>0</v>
      </c>
      <c r="AN32" s="16">
        <v>0</v>
      </c>
      <c r="AO32" s="9">
        <v>0</v>
      </c>
      <c r="AP32" s="505">
        <f>AJ32+AL32+AN32</f>
        <v>0</v>
      </c>
      <c r="AQ32" s="506">
        <f>AK32+AM32+AO32</f>
        <v>0</v>
      </c>
      <c r="AR32" s="20" t="s">
        <v>358</v>
      </c>
      <c r="AS32" s="507" t="s">
        <v>358</v>
      </c>
      <c r="AT32" s="507" t="s">
        <v>358</v>
      </c>
      <c r="AU32" s="507" t="s">
        <v>358</v>
      </c>
      <c r="AV32" s="507" t="s">
        <v>358</v>
      </c>
      <c r="AW32" s="507" t="s">
        <v>358</v>
      </c>
      <c r="AX32" s="507" t="s">
        <v>358</v>
      </c>
      <c r="AY32" s="507" t="s">
        <v>358</v>
      </c>
      <c r="AZ32" s="474">
        <f t="shared" si="6"/>
        <v>205582.52385619859</v>
      </c>
      <c r="BA32" s="475">
        <v>0</v>
      </c>
      <c r="BB32" s="476">
        <f>P32</f>
        <v>2.9830000000000001</v>
      </c>
      <c r="BC32" s="475">
        <v>0</v>
      </c>
      <c r="BD32" s="477">
        <f>(((92178/SUM(P$15:P$71))*P32)/92178)*21417</f>
        <v>568.78039334387279</v>
      </c>
      <c r="BE32" s="475">
        <v>0</v>
      </c>
      <c r="BF32" s="475">
        <v>0.95</v>
      </c>
      <c r="BG32" s="475">
        <v>0</v>
      </c>
      <c r="BH32" s="478" t="s">
        <v>358</v>
      </c>
      <c r="BI32" s="475">
        <v>0</v>
      </c>
      <c r="BJ32" s="475">
        <v>0</v>
      </c>
      <c r="BK32" s="479">
        <v>0</v>
      </c>
      <c r="BL32" s="480"/>
      <c r="BM32" s="457">
        <v>0</v>
      </c>
      <c r="BN32" s="481" t="s">
        <v>362</v>
      </c>
      <c r="BO32" s="457" t="s">
        <v>358</v>
      </c>
      <c r="BP32" s="483">
        <v>0</v>
      </c>
      <c r="BQ32" s="508" t="s">
        <v>358</v>
      </c>
      <c r="BR32" s="485" t="s">
        <v>358</v>
      </c>
      <c r="BS32" s="486" t="s">
        <v>358</v>
      </c>
      <c r="BT32" s="487" t="s">
        <v>358</v>
      </c>
      <c r="BU32" s="488" t="s">
        <v>358</v>
      </c>
      <c r="BV32" s="489" t="s">
        <v>358</v>
      </c>
      <c r="BW32" s="490" t="s">
        <v>358</v>
      </c>
      <c r="BX32" s="491" t="s">
        <v>358</v>
      </c>
      <c r="BY32" s="491" t="s">
        <v>358</v>
      </c>
      <c r="BZ32" s="458" t="s">
        <v>358</v>
      </c>
      <c r="CA32" s="364" t="s">
        <v>358</v>
      </c>
      <c r="CB32" s="373" t="s">
        <v>358</v>
      </c>
      <c r="CC32" s="509" t="s">
        <v>358</v>
      </c>
      <c r="CD32" s="459" t="s">
        <v>358</v>
      </c>
      <c r="CE32" s="483" t="s">
        <v>358</v>
      </c>
      <c r="CF32" s="483">
        <v>0</v>
      </c>
    </row>
    <row r="33" spans="1:84" s="112" customFormat="1" ht="30" customHeight="1" x14ac:dyDescent="0.3">
      <c r="A33" s="57" t="str">
        <f t="shared" si="0"/>
        <v>Unitil - FG&amp;E</v>
      </c>
      <c r="B33" s="63" t="s">
        <v>358</v>
      </c>
      <c r="C33" s="63" t="s">
        <v>358</v>
      </c>
      <c r="D33" s="55" t="s">
        <v>378</v>
      </c>
      <c r="E33" s="55" t="s">
        <v>360</v>
      </c>
      <c r="F33" s="448"/>
      <c r="G33" s="448"/>
      <c r="H33" s="449"/>
      <c r="I33" s="511"/>
      <c r="J33" s="448"/>
      <c r="K33" s="448"/>
      <c r="L33" s="448"/>
      <c r="M33" s="448"/>
      <c r="N33" s="512"/>
      <c r="O33" s="512"/>
      <c r="P33" s="513"/>
      <c r="Q33" s="514"/>
      <c r="R33" s="513"/>
      <c r="S33" s="515"/>
      <c r="T33" s="449"/>
      <c r="U33" s="515"/>
      <c r="V33" s="449"/>
      <c r="W33" s="515"/>
      <c r="X33" s="449"/>
      <c r="Y33" s="515"/>
      <c r="Z33" s="449"/>
      <c r="AA33" s="516"/>
      <c r="AB33" s="710"/>
      <c r="AC33" s="517"/>
      <c r="AD33" s="711"/>
      <c r="AE33" s="515"/>
      <c r="AF33" s="449"/>
      <c r="AG33" s="511"/>
      <c r="AH33" s="449"/>
      <c r="AI33" s="518"/>
      <c r="AJ33" s="515"/>
      <c r="AK33" s="449"/>
      <c r="AL33" s="515"/>
      <c r="AM33" s="449"/>
      <c r="AN33" s="515"/>
      <c r="AO33" s="449"/>
      <c r="AP33" s="515"/>
      <c r="AQ33" s="449"/>
      <c r="AR33" s="20" t="s">
        <v>358</v>
      </c>
      <c r="AS33" s="507" t="s">
        <v>358</v>
      </c>
      <c r="AT33" s="507" t="s">
        <v>358</v>
      </c>
      <c r="AU33" s="507" t="s">
        <v>358</v>
      </c>
      <c r="AV33" s="507" t="s">
        <v>358</v>
      </c>
      <c r="AW33" s="507" t="s">
        <v>358</v>
      </c>
      <c r="AX33" s="507" t="s">
        <v>358</v>
      </c>
      <c r="AY33" s="507" t="s">
        <v>358</v>
      </c>
      <c r="AZ33" s="512"/>
      <c r="BA33" s="480"/>
      <c r="BB33" s="480"/>
      <c r="BC33" s="480"/>
      <c r="BD33" s="519"/>
      <c r="BE33" s="480"/>
      <c r="BF33" s="480"/>
      <c r="BG33" s="480"/>
      <c r="BH33" s="480"/>
      <c r="BI33" s="480"/>
      <c r="BJ33" s="480"/>
      <c r="BK33" s="480"/>
      <c r="BL33" s="480"/>
      <c r="BM33" s="457">
        <v>0</v>
      </c>
      <c r="BN33" s="481" t="s">
        <v>362</v>
      </c>
      <c r="BO33" s="457" t="s">
        <v>358</v>
      </c>
      <c r="BP33" s="483">
        <v>0</v>
      </c>
      <c r="BQ33" s="508" t="s">
        <v>358</v>
      </c>
      <c r="BR33" s="485" t="s">
        <v>358</v>
      </c>
      <c r="BS33" s="520"/>
      <c r="BT33" s="521"/>
      <c r="BU33" s="522"/>
      <c r="BV33" s="523"/>
      <c r="BW33" s="524"/>
      <c r="BX33" s="525"/>
      <c r="BY33" s="525"/>
      <c r="BZ33" s="526"/>
      <c r="CA33" s="364" t="s">
        <v>358</v>
      </c>
      <c r="CB33" s="373" t="s">
        <v>358</v>
      </c>
      <c r="CC33" s="509" t="s">
        <v>358</v>
      </c>
      <c r="CD33" s="459" t="s">
        <v>358</v>
      </c>
      <c r="CE33" s="483" t="s">
        <v>358</v>
      </c>
      <c r="CF33" s="483">
        <v>0</v>
      </c>
    </row>
    <row r="34" spans="1:84" s="112" customFormat="1" ht="30" customHeight="1" x14ac:dyDescent="0.3">
      <c r="A34" s="57" t="str">
        <f t="shared" si="0"/>
        <v>Unitil - FG&amp;E</v>
      </c>
      <c r="B34" s="63" t="s">
        <v>358</v>
      </c>
      <c r="C34" s="63" t="s">
        <v>358</v>
      </c>
      <c r="D34" s="55" t="s">
        <v>379</v>
      </c>
      <c r="E34" s="55" t="s">
        <v>360</v>
      </c>
      <c r="F34" s="55" t="s">
        <v>380</v>
      </c>
      <c r="G34" s="55" t="s">
        <v>360</v>
      </c>
      <c r="H34" s="9" t="s">
        <v>496</v>
      </c>
      <c r="I34" s="15" t="s">
        <v>442</v>
      </c>
      <c r="J34" s="114" t="s">
        <v>436</v>
      </c>
      <c r="K34" s="494">
        <v>9.3218974463356972</v>
      </c>
      <c r="L34" s="494">
        <v>11.772675231969696</v>
      </c>
      <c r="M34" s="299">
        <v>2060</v>
      </c>
      <c r="N34" s="701">
        <v>19785160.37880896</v>
      </c>
      <c r="O34" s="475" t="s">
        <v>437</v>
      </c>
      <c r="P34" s="495">
        <v>4.5999999999999996</v>
      </c>
      <c r="Q34" s="373" t="s">
        <v>439</v>
      </c>
      <c r="R34" s="496" t="s">
        <v>439</v>
      </c>
      <c r="S34" s="497">
        <v>26</v>
      </c>
      <c r="T34" s="498">
        <v>26</v>
      </c>
      <c r="U34" s="16">
        <v>2</v>
      </c>
      <c r="V34" s="9">
        <v>2</v>
      </c>
      <c r="W34" s="16">
        <v>0</v>
      </c>
      <c r="X34" s="9">
        <v>0</v>
      </c>
      <c r="Y34" s="16">
        <f t="shared" si="1"/>
        <v>28</v>
      </c>
      <c r="Z34" s="9">
        <f t="shared" si="1"/>
        <v>28</v>
      </c>
      <c r="AA34" s="499">
        <v>348.36</v>
      </c>
      <c r="AB34" s="698">
        <v>348.36</v>
      </c>
      <c r="AC34" s="527">
        <v>61.2</v>
      </c>
      <c r="AD34" s="722">
        <v>61.2</v>
      </c>
      <c r="AE34" s="16">
        <v>0</v>
      </c>
      <c r="AF34" s="9">
        <v>0</v>
      </c>
      <c r="AG34" s="500">
        <f t="shared" ref="AG34:AH41" si="27">AA34+AC34+AE34</f>
        <v>409.56</v>
      </c>
      <c r="AH34" s="501">
        <f t="shared" si="27"/>
        <v>409.56</v>
      </c>
      <c r="AI34" s="502">
        <f t="shared" si="9"/>
        <v>8.9034782608695656E-2</v>
      </c>
      <c r="AJ34" s="503">
        <f t="shared" ref="AJ34:AK42" si="28">AA34*0.186*8760</f>
        <v>567603.84960000007</v>
      </c>
      <c r="AK34" s="504">
        <f t="shared" si="28"/>
        <v>567603.84960000007</v>
      </c>
      <c r="AL34" s="503">
        <f t="shared" ref="AL34:AM42" si="29">AC34*8760</f>
        <v>536112</v>
      </c>
      <c r="AM34" s="504">
        <f t="shared" si="29"/>
        <v>536112</v>
      </c>
      <c r="AN34" s="16">
        <v>0</v>
      </c>
      <c r="AO34" s="9">
        <v>0</v>
      </c>
      <c r="AP34" s="505">
        <f t="shared" ref="AP34:AQ42" si="30">AJ34+AL34+AN34</f>
        <v>1103715.8496000001</v>
      </c>
      <c r="AQ34" s="506">
        <f t="shared" si="30"/>
        <v>1103715.8496000001</v>
      </c>
      <c r="AR34" s="20" t="s">
        <v>358</v>
      </c>
      <c r="AS34" s="507" t="s">
        <v>358</v>
      </c>
      <c r="AT34" s="507" t="s">
        <v>358</v>
      </c>
      <c r="AU34" s="507" t="s">
        <v>358</v>
      </c>
      <c r="AV34" s="507" t="s">
        <v>358</v>
      </c>
      <c r="AW34" s="507" t="s">
        <v>358</v>
      </c>
      <c r="AX34" s="507" t="s">
        <v>358</v>
      </c>
      <c r="AY34" s="507" t="s">
        <v>358</v>
      </c>
      <c r="AZ34" s="474">
        <f t="shared" si="6"/>
        <v>19785160.37880896</v>
      </c>
      <c r="BA34" s="475">
        <v>0</v>
      </c>
      <c r="BB34" s="476">
        <f t="shared" ref="BB34:BB42" si="31">P34</f>
        <v>4.5999999999999996</v>
      </c>
      <c r="BC34" s="475">
        <v>0</v>
      </c>
      <c r="BD34" s="477">
        <f t="shared" ref="BD34:BD42" si="32">(((92178/SUM(P$15:P$71))*P34)/92178)*21417</f>
        <v>877.10017076158715</v>
      </c>
      <c r="BE34" s="475">
        <v>0</v>
      </c>
      <c r="BF34" s="475">
        <v>0.95</v>
      </c>
      <c r="BG34" s="475">
        <v>0</v>
      </c>
      <c r="BH34" s="478" t="s">
        <v>358</v>
      </c>
      <c r="BI34" s="475">
        <v>0</v>
      </c>
      <c r="BJ34" s="475">
        <v>0</v>
      </c>
      <c r="BK34" s="479">
        <v>1.6666666666666667</v>
      </c>
      <c r="BL34" s="480"/>
      <c r="BM34" s="457">
        <v>0</v>
      </c>
      <c r="BN34" s="481" t="s">
        <v>362</v>
      </c>
      <c r="BO34" s="457" t="s">
        <v>358</v>
      </c>
      <c r="BP34" s="483">
        <v>0</v>
      </c>
      <c r="BQ34" s="508" t="s">
        <v>358</v>
      </c>
      <c r="BR34" s="485" t="s">
        <v>358</v>
      </c>
      <c r="BS34" s="487">
        <v>184.58</v>
      </c>
      <c r="BT34" s="487">
        <v>54.723300000000023</v>
      </c>
      <c r="BU34" s="488">
        <v>182.98</v>
      </c>
      <c r="BV34" s="489">
        <v>127.26333</v>
      </c>
      <c r="BW34" s="490">
        <v>2.4980000000000002</v>
      </c>
      <c r="BX34" s="491">
        <v>0.89366670000000026</v>
      </c>
      <c r="BY34" s="491">
        <v>2.48</v>
      </c>
      <c r="BZ34" s="458">
        <v>1.5586666999999998</v>
      </c>
      <c r="CA34" s="364" t="s">
        <v>358</v>
      </c>
      <c r="CB34" s="373" t="s">
        <v>358</v>
      </c>
      <c r="CC34" s="509" t="s">
        <v>358</v>
      </c>
      <c r="CD34" s="459" t="s">
        <v>358</v>
      </c>
      <c r="CE34" s="483" t="s">
        <v>358</v>
      </c>
      <c r="CF34" s="483">
        <v>0</v>
      </c>
    </row>
    <row r="35" spans="1:84" s="112" customFormat="1" ht="30" customHeight="1" x14ac:dyDescent="0.3">
      <c r="A35" s="57" t="str">
        <f t="shared" si="0"/>
        <v>Unitil - FG&amp;E</v>
      </c>
      <c r="B35" s="63" t="s">
        <v>358</v>
      </c>
      <c r="C35" s="63" t="s">
        <v>358</v>
      </c>
      <c r="D35" s="55" t="s">
        <v>379</v>
      </c>
      <c r="E35" s="55" t="s">
        <v>360</v>
      </c>
      <c r="F35" s="55" t="s">
        <v>381</v>
      </c>
      <c r="G35" s="55" t="s">
        <v>360</v>
      </c>
      <c r="H35" s="9" t="s">
        <v>496</v>
      </c>
      <c r="I35" s="15" t="s">
        <v>442</v>
      </c>
      <c r="J35" s="114" t="s">
        <v>436</v>
      </c>
      <c r="K35" s="494">
        <v>3.5853451716675759</v>
      </c>
      <c r="L35" s="494">
        <v>1.1876376673446969</v>
      </c>
      <c r="M35" s="299" t="s">
        <v>388</v>
      </c>
      <c r="N35" s="701">
        <v>0</v>
      </c>
      <c r="O35" s="475" t="s">
        <v>358</v>
      </c>
      <c r="P35" s="495">
        <v>0.66900000000000004</v>
      </c>
      <c r="Q35" s="373" t="s">
        <v>439</v>
      </c>
      <c r="R35" s="496" t="s">
        <v>439</v>
      </c>
      <c r="S35" s="16">
        <v>0</v>
      </c>
      <c r="T35" s="9">
        <v>0</v>
      </c>
      <c r="U35" s="16">
        <v>0</v>
      </c>
      <c r="V35" s="9">
        <v>0</v>
      </c>
      <c r="W35" s="16">
        <v>0</v>
      </c>
      <c r="X35" s="9">
        <v>0</v>
      </c>
      <c r="Y35" s="16">
        <f t="shared" si="1"/>
        <v>0</v>
      </c>
      <c r="Z35" s="9">
        <f t="shared" si="1"/>
        <v>0</v>
      </c>
      <c r="AA35" s="510">
        <f t="shared" si="1"/>
        <v>0</v>
      </c>
      <c r="AB35" s="706">
        <f t="shared" si="1"/>
        <v>0</v>
      </c>
      <c r="AC35" s="465">
        <v>0</v>
      </c>
      <c r="AD35" s="686">
        <v>0</v>
      </c>
      <c r="AE35" s="16">
        <v>0</v>
      </c>
      <c r="AF35" s="9">
        <v>0</v>
      </c>
      <c r="AG35" s="500">
        <f t="shared" si="27"/>
        <v>0</v>
      </c>
      <c r="AH35" s="501">
        <f t="shared" si="27"/>
        <v>0</v>
      </c>
      <c r="AI35" s="502">
        <f t="shared" si="9"/>
        <v>0</v>
      </c>
      <c r="AJ35" s="503">
        <f t="shared" si="28"/>
        <v>0</v>
      </c>
      <c r="AK35" s="504">
        <f t="shared" si="28"/>
        <v>0</v>
      </c>
      <c r="AL35" s="503">
        <f t="shared" si="29"/>
        <v>0</v>
      </c>
      <c r="AM35" s="504">
        <f t="shared" si="29"/>
        <v>0</v>
      </c>
      <c r="AN35" s="16">
        <v>0</v>
      </c>
      <c r="AO35" s="9">
        <v>0</v>
      </c>
      <c r="AP35" s="505">
        <f t="shared" si="30"/>
        <v>0</v>
      </c>
      <c r="AQ35" s="506">
        <f t="shared" si="30"/>
        <v>0</v>
      </c>
      <c r="AR35" s="20" t="s">
        <v>358</v>
      </c>
      <c r="AS35" s="507" t="s">
        <v>358</v>
      </c>
      <c r="AT35" s="507" t="s">
        <v>358</v>
      </c>
      <c r="AU35" s="507" t="s">
        <v>358</v>
      </c>
      <c r="AV35" s="507" t="s">
        <v>358</v>
      </c>
      <c r="AW35" s="507" t="s">
        <v>358</v>
      </c>
      <c r="AX35" s="507" t="s">
        <v>358</v>
      </c>
      <c r="AY35" s="507" t="s">
        <v>358</v>
      </c>
      <c r="AZ35" s="474">
        <f t="shared" si="6"/>
        <v>0</v>
      </c>
      <c r="BA35" s="475">
        <v>0</v>
      </c>
      <c r="BB35" s="476">
        <f t="shared" si="31"/>
        <v>0.66900000000000004</v>
      </c>
      <c r="BC35" s="475">
        <v>0</v>
      </c>
      <c r="BD35" s="477">
        <f t="shared" si="32"/>
        <v>127.56087266076128</v>
      </c>
      <c r="BE35" s="475">
        <v>0</v>
      </c>
      <c r="BF35" s="475">
        <v>0.95</v>
      </c>
      <c r="BG35" s="475">
        <v>0</v>
      </c>
      <c r="BH35" s="478" t="s">
        <v>358</v>
      </c>
      <c r="BI35" s="475">
        <v>0</v>
      </c>
      <c r="BJ35" s="475">
        <v>0</v>
      </c>
      <c r="BK35" s="479">
        <v>0</v>
      </c>
      <c r="BL35" s="480"/>
      <c r="BM35" s="457">
        <v>0</v>
      </c>
      <c r="BN35" s="481" t="s">
        <v>362</v>
      </c>
      <c r="BO35" s="457" t="s">
        <v>358</v>
      </c>
      <c r="BP35" s="483">
        <v>0</v>
      </c>
      <c r="BQ35" s="508" t="s">
        <v>358</v>
      </c>
      <c r="BR35" s="485" t="s">
        <v>358</v>
      </c>
      <c r="BS35" s="487" t="s">
        <v>471</v>
      </c>
      <c r="BT35" s="487" t="s">
        <v>471</v>
      </c>
      <c r="BU35" s="488" t="s">
        <v>471</v>
      </c>
      <c r="BV35" s="488" t="s">
        <v>471</v>
      </c>
      <c r="BW35" s="490" t="s">
        <v>471</v>
      </c>
      <c r="BX35" s="491" t="s">
        <v>471</v>
      </c>
      <c r="BY35" s="491" t="s">
        <v>471</v>
      </c>
      <c r="BZ35" s="458" t="s">
        <v>471</v>
      </c>
      <c r="CA35" s="364" t="s">
        <v>358</v>
      </c>
      <c r="CB35" s="373" t="s">
        <v>358</v>
      </c>
      <c r="CC35" s="509" t="s">
        <v>358</v>
      </c>
      <c r="CD35" s="459" t="s">
        <v>358</v>
      </c>
      <c r="CE35" s="483" t="s">
        <v>358</v>
      </c>
      <c r="CF35" s="483">
        <v>0</v>
      </c>
    </row>
    <row r="36" spans="1:84" s="112" customFormat="1" ht="30" customHeight="1" x14ac:dyDescent="0.3">
      <c r="A36" s="57" t="str">
        <f t="shared" si="0"/>
        <v>Unitil - FG&amp;E</v>
      </c>
      <c r="B36" s="63" t="s">
        <v>358</v>
      </c>
      <c r="C36" s="63" t="s">
        <v>358</v>
      </c>
      <c r="D36" s="55" t="s">
        <v>379</v>
      </c>
      <c r="E36" s="55" t="s">
        <v>360</v>
      </c>
      <c r="F36" s="55" t="s">
        <v>382</v>
      </c>
      <c r="G36" s="55" t="s">
        <v>360</v>
      </c>
      <c r="H36" s="9" t="s">
        <v>496</v>
      </c>
      <c r="I36" s="15" t="s">
        <v>442</v>
      </c>
      <c r="J36" s="114" t="s">
        <v>436</v>
      </c>
      <c r="K36" s="494">
        <v>3.7048566773898282</v>
      </c>
      <c r="L36" s="494">
        <v>0.80365999083143946</v>
      </c>
      <c r="M36" s="299">
        <v>19</v>
      </c>
      <c r="N36" s="701">
        <v>3563965.9132475648</v>
      </c>
      <c r="O36" s="475" t="s">
        <v>437</v>
      </c>
      <c r="P36" s="495">
        <v>0.82861310634095098</v>
      </c>
      <c r="Q36" s="373" t="s">
        <v>439</v>
      </c>
      <c r="R36" s="496" t="s">
        <v>439</v>
      </c>
      <c r="S36" s="16">
        <v>0</v>
      </c>
      <c r="T36" s="9">
        <v>0</v>
      </c>
      <c r="U36" s="16">
        <v>0</v>
      </c>
      <c r="V36" s="9">
        <v>0</v>
      </c>
      <c r="W36" s="16">
        <v>0</v>
      </c>
      <c r="X36" s="9">
        <v>0</v>
      </c>
      <c r="Y36" s="16">
        <f t="shared" si="1"/>
        <v>0</v>
      </c>
      <c r="Z36" s="9">
        <f t="shared" si="1"/>
        <v>0</v>
      </c>
      <c r="AA36" s="510">
        <f t="shared" si="1"/>
        <v>0</v>
      </c>
      <c r="AB36" s="706">
        <f t="shared" si="1"/>
        <v>0</v>
      </c>
      <c r="AC36" s="465">
        <v>0</v>
      </c>
      <c r="AD36" s="686">
        <v>0</v>
      </c>
      <c r="AE36" s="16">
        <v>0</v>
      </c>
      <c r="AF36" s="9">
        <v>0</v>
      </c>
      <c r="AG36" s="500">
        <f t="shared" si="27"/>
        <v>0</v>
      </c>
      <c r="AH36" s="501">
        <f t="shared" si="27"/>
        <v>0</v>
      </c>
      <c r="AI36" s="502">
        <f t="shared" si="9"/>
        <v>0</v>
      </c>
      <c r="AJ36" s="503">
        <f t="shared" si="28"/>
        <v>0</v>
      </c>
      <c r="AK36" s="504">
        <f t="shared" si="28"/>
        <v>0</v>
      </c>
      <c r="AL36" s="503">
        <f t="shared" si="29"/>
        <v>0</v>
      </c>
      <c r="AM36" s="504">
        <f t="shared" si="29"/>
        <v>0</v>
      </c>
      <c r="AN36" s="16">
        <v>0</v>
      </c>
      <c r="AO36" s="9">
        <v>0</v>
      </c>
      <c r="AP36" s="505">
        <f t="shared" si="30"/>
        <v>0</v>
      </c>
      <c r="AQ36" s="506">
        <f t="shared" si="30"/>
        <v>0</v>
      </c>
      <c r="AR36" s="20" t="s">
        <v>358</v>
      </c>
      <c r="AS36" s="507" t="s">
        <v>358</v>
      </c>
      <c r="AT36" s="507" t="s">
        <v>358</v>
      </c>
      <c r="AU36" s="507" t="s">
        <v>358</v>
      </c>
      <c r="AV36" s="507" t="s">
        <v>358</v>
      </c>
      <c r="AW36" s="507" t="s">
        <v>358</v>
      </c>
      <c r="AX36" s="507" t="s">
        <v>358</v>
      </c>
      <c r="AY36" s="507" t="s">
        <v>358</v>
      </c>
      <c r="AZ36" s="474">
        <f t="shared" si="6"/>
        <v>3563965.9132475648</v>
      </c>
      <c r="BA36" s="475">
        <v>0</v>
      </c>
      <c r="BB36" s="476">
        <f t="shared" si="31"/>
        <v>0.82861310634095098</v>
      </c>
      <c r="BC36" s="475">
        <v>0</v>
      </c>
      <c r="BD36" s="477">
        <f t="shared" si="32"/>
        <v>157.99493414498636</v>
      </c>
      <c r="BE36" s="475">
        <v>0</v>
      </c>
      <c r="BF36" s="475">
        <v>0.95</v>
      </c>
      <c r="BG36" s="475">
        <v>0</v>
      </c>
      <c r="BH36" s="478" t="s">
        <v>358</v>
      </c>
      <c r="BI36" s="475">
        <v>0</v>
      </c>
      <c r="BJ36" s="475">
        <v>0</v>
      </c>
      <c r="BK36" s="479">
        <v>0</v>
      </c>
      <c r="BL36" s="480"/>
      <c r="BM36" s="457">
        <v>0</v>
      </c>
      <c r="BN36" s="481" t="s">
        <v>362</v>
      </c>
      <c r="BO36" s="457" t="s">
        <v>358</v>
      </c>
      <c r="BP36" s="483">
        <v>0</v>
      </c>
      <c r="BQ36" s="508" t="s">
        <v>358</v>
      </c>
      <c r="BR36" s="485" t="s">
        <v>358</v>
      </c>
      <c r="BS36" s="487">
        <v>0</v>
      </c>
      <c r="BT36" s="487">
        <v>-17.8</v>
      </c>
      <c r="BU36" s="488">
        <v>0</v>
      </c>
      <c r="BV36" s="489">
        <v>-17.8</v>
      </c>
      <c r="BW36" s="490">
        <v>0</v>
      </c>
      <c r="BX36" s="491">
        <v>-0.3333333</v>
      </c>
      <c r="BY36" s="491">
        <v>0</v>
      </c>
      <c r="BZ36" s="458">
        <v>-0.3333333</v>
      </c>
      <c r="CA36" s="364" t="s">
        <v>358</v>
      </c>
      <c r="CB36" s="373" t="s">
        <v>358</v>
      </c>
      <c r="CC36" s="509" t="s">
        <v>358</v>
      </c>
      <c r="CD36" s="459" t="s">
        <v>358</v>
      </c>
      <c r="CE36" s="483" t="s">
        <v>358</v>
      </c>
      <c r="CF36" s="483">
        <v>0</v>
      </c>
    </row>
    <row r="37" spans="1:84" s="112" customFormat="1" ht="30" customHeight="1" x14ac:dyDescent="0.3">
      <c r="A37" s="57" t="str">
        <f t="shared" si="0"/>
        <v>Unitil - FG&amp;E</v>
      </c>
      <c r="B37" s="63" t="s">
        <v>358</v>
      </c>
      <c r="C37" s="63" t="s">
        <v>358</v>
      </c>
      <c r="D37" s="55" t="s">
        <v>379</v>
      </c>
      <c r="E37" s="55" t="s">
        <v>360</v>
      </c>
      <c r="F37" s="55" t="s">
        <v>383</v>
      </c>
      <c r="G37" s="55" t="s">
        <v>360</v>
      </c>
      <c r="H37" s="9" t="s">
        <v>496</v>
      </c>
      <c r="I37" s="15" t="s">
        <v>442</v>
      </c>
      <c r="J37" s="114" t="s">
        <v>436</v>
      </c>
      <c r="K37" s="494">
        <v>8.533121508568831</v>
      </c>
      <c r="L37" s="494">
        <v>1.4223890005132578</v>
      </c>
      <c r="M37" s="299" t="s">
        <v>388</v>
      </c>
      <c r="N37" s="701">
        <v>0</v>
      </c>
      <c r="O37" s="475" t="s">
        <v>358</v>
      </c>
      <c r="P37" s="495">
        <v>0.63700000000000001</v>
      </c>
      <c r="Q37" s="373" t="s">
        <v>439</v>
      </c>
      <c r="R37" s="496" t="s">
        <v>439</v>
      </c>
      <c r="S37" s="16">
        <v>0</v>
      </c>
      <c r="T37" s="9">
        <v>0</v>
      </c>
      <c r="U37" s="16">
        <v>0</v>
      </c>
      <c r="V37" s="9">
        <v>0</v>
      </c>
      <c r="W37" s="16">
        <v>0</v>
      </c>
      <c r="X37" s="9">
        <v>0</v>
      </c>
      <c r="Y37" s="16">
        <f t="shared" si="1"/>
        <v>0</v>
      </c>
      <c r="Z37" s="9">
        <f t="shared" si="1"/>
        <v>0</v>
      </c>
      <c r="AA37" s="510">
        <f t="shared" si="1"/>
        <v>0</v>
      </c>
      <c r="AB37" s="706">
        <f t="shared" si="1"/>
        <v>0</v>
      </c>
      <c r="AC37" s="465">
        <v>0</v>
      </c>
      <c r="AD37" s="686">
        <v>0</v>
      </c>
      <c r="AE37" s="16">
        <v>0</v>
      </c>
      <c r="AF37" s="9">
        <v>0</v>
      </c>
      <c r="AG37" s="500">
        <f t="shared" si="27"/>
        <v>0</v>
      </c>
      <c r="AH37" s="501">
        <f t="shared" si="27"/>
        <v>0</v>
      </c>
      <c r="AI37" s="502">
        <f t="shared" si="9"/>
        <v>0</v>
      </c>
      <c r="AJ37" s="503">
        <f t="shared" si="28"/>
        <v>0</v>
      </c>
      <c r="AK37" s="504">
        <f t="shared" si="28"/>
        <v>0</v>
      </c>
      <c r="AL37" s="503">
        <f t="shared" si="29"/>
        <v>0</v>
      </c>
      <c r="AM37" s="504">
        <f t="shared" si="29"/>
        <v>0</v>
      </c>
      <c r="AN37" s="16">
        <v>0</v>
      </c>
      <c r="AO37" s="9">
        <v>0</v>
      </c>
      <c r="AP37" s="505">
        <f t="shared" si="30"/>
        <v>0</v>
      </c>
      <c r="AQ37" s="506">
        <f t="shared" si="30"/>
        <v>0</v>
      </c>
      <c r="AR37" s="20" t="s">
        <v>358</v>
      </c>
      <c r="AS37" s="507" t="s">
        <v>358</v>
      </c>
      <c r="AT37" s="507" t="s">
        <v>358</v>
      </c>
      <c r="AU37" s="507" t="s">
        <v>358</v>
      </c>
      <c r="AV37" s="507" t="s">
        <v>358</v>
      </c>
      <c r="AW37" s="507" t="s">
        <v>358</v>
      </c>
      <c r="AX37" s="507" t="s">
        <v>358</v>
      </c>
      <c r="AY37" s="507" t="s">
        <v>358</v>
      </c>
      <c r="AZ37" s="474">
        <f t="shared" si="6"/>
        <v>0</v>
      </c>
      <c r="BA37" s="475">
        <v>0</v>
      </c>
      <c r="BB37" s="476">
        <f t="shared" si="31"/>
        <v>0.63700000000000001</v>
      </c>
      <c r="BC37" s="475">
        <v>0</v>
      </c>
      <c r="BD37" s="477">
        <f t="shared" si="32"/>
        <v>121.45930625546326</v>
      </c>
      <c r="BE37" s="475">
        <v>0</v>
      </c>
      <c r="BF37" s="475">
        <v>0.95</v>
      </c>
      <c r="BG37" s="475">
        <v>0</v>
      </c>
      <c r="BH37" s="478" t="s">
        <v>358</v>
      </c>
      <c r="BI37" s="475">
        <v>0</v>
      </c>
      <c r="BJ37" s="475">
        <v>0</v>
      </c>
      <c r="BK37" s="479">
        <v>0</v>
      </c>
      <c r="BL37" s="480"/>
      <c r="BM37" s="457">
        <v>0</v>
      </c>
      <c r="BN37" s="481" t="s">
        <v>362</v>
      </c>
      <c r="BO37" s="457" t="s">
        <v>358</v>
      </c>
      <c r="BP37" s="483">
        <v>0</v>
      </c>
      <c r="BQ37" s="508" t="s">
        <v>358</v>
      </c>
      <c r="BR37" s="485" t="s">
        <v>358</v>
      </c>
      <c r="BS37" s="486" t="s">
        <v>358</v>
      </c>
      <c r="BT37" s="487" t="s">
        <v>358</v>
      </c>
      <c r="BU37" s="488" t="s">
        <v>358</v>
      </c>
      <c r="BV37" s="489" t="s">
        <v>358</v>
      </c>
      <c r="BW37" s="490" t="s">
        <v>358</v>
      </c>
      <c r="BX37" s="491" t="s">
        <v>358</v>
      </c>
      <c r="BY37" s="491" t="s">
        <v>358</v>
      </c>
      <c r="BZ37" s="458" t="s">
        <v>358</v>
      </c>
      <c r="CA37" s="364" t="s">
        <v>358</v>
      </c>
      <c r="CB37" s="373" t="s">
        <v>358</v>
      </c>
      <c r="CC37" s="509" t="s">
        <v>358</v>
      </c>
      <c r="CD37" s="459" t="s">
        <v>358</v>
      </c>
      <c r="CE37" s="483" t="s">
        <v>358</v>
      </c>
      <c r="CF37" s="483">
        <v>0</v>
      </c>
    </row>
    <row r="38" spans="1:84" s="112" customFormat="1" ht="30" customHeight="1" x14ac:dyDescent="0.3">
      <c r="A38" s="57" t="str">
        <f t="shared" si="0"/>
        <v>Unitil - FG&amp;E</v>
      </c>
      <c r="B38" s="63" t="s">
        <v>358</v>
      </c>
      <c r="C38" s="63" t="s">
        <v>358</v>
      </c>
      <c r="D38" s="55" t="s">
        <v>379</v>
      </c>
      <c r="E38" s="55" t="s">
        <v>360</v>
      </c>
      <c r="F38" s="55" t="s">
        <v>384</v>
      </c>
      <c r="G38" s="55" t="s">
        <v>360</v>
      </c>
      <c r="H38" s="9" t="s">
        <v>496</v>
      </c>
      <c r="I38" s="15" t="s">
        <v>442</v>
      </c>
      <c r="J38" s="114" t="s">
        <v>436</v>
      </c>
      <c r="K38" s="494">
        <v>8.533121508568831</v>
      </c>
      <c r="L38" s="494">
        <v>1.7917653184698865</v>
      </c>
      <c r="M38" s="299" t="s">
        <v>358</v>
      </c>
      <c r="N38" s="701">
        <v>0</v>
      </c>
      <c r="O38" s="475" t="s">
        <v>358</v>
      </c>
      <c r="P38" s="495">
        <v>1.944</v>
      </c>
      <c r="Q38" s="373" t="s">
        <v>439</v>
      </c>
      <c r="R38" s="496" t="s">
        <v>439</v>
      </c>
      <c r="S38" s="16">
        <v>0</v>
      </c>
      <c r="T38" s="9">
        <v>0</v>
      </c>
      <c r="U38" s="16">
        <v>0</v>
      </c>
      <c r="V38" s="9">
        <v>0</v>
      </c>
      <c r="W38" s="16">
        <v>0</v>
      </c>
      <c r="X38" s="9">
        <v>0</v>
      </c>
      <c r="Y38" s="16">
        <f t="shared" si="1"/>
        <v>0</v>
      </c>
      <c r="Z38" s="9">
        <f t="shared" si="1"/>
        <v>0</v>
      </c>
      <c r="AA38" s="510">
        <f t="shared" si="1"/>
        <v>0</v>
      </c>
      <c r="AB38" s="706">
        <f t="shared" si="1"/>
        <v>0</v>
      </c>
      <c r="AC38" s="465">
        <v>0</v>
      </c>
      <c r="AD38" s="686">
        <v>0</v>
      </c>
      <c r="AE38" s="16">
        <v>0</v>
      </c>
      <c r="AF38" s="9">
        <v>0</v>
      </c>
      <c r="AG38" s="500">
        <f t="shared" si="27"/>
        <v>0</v>
      </c>
      <c r="AH38" s="501">
        <f t="shared" si="27"/>
        <v>0</v>
      </c>
      <c r="AI38" s="502">
        <f t="shared" si="9"/>
        <v>0</v>
      </c>
      <c r="AJ38" s="503">
        <f t="shared" si="28"/>
        <v>0</v>
      </c>
      <c r="AK38" s="504">
        <f t="shared" si="28"/>
        <v>0</v>
      </c>
      <c r="AL38" s="503">
        <f t="shared" si="29"/>
        <v>0</v>
      </c>
      <c r="AM38" s="504">
        <f t="shared" si="29"/>
        <v>0</v>
      </c>
      <c r="AN38" s="16">
        <v>0</v>
      </c>
      <c r="AO38" s="9">
        <v>0</v>
      </c>
      <c r="AP38" s="505">
        <f t="shared" si="30"/>
        <v>0</v>
      </c>
      <c r="AQ38" s="506">
        <f t="shared" si="30"/>
        <v>0</v>
      </c>
      <c r="AR38" s="20" t="s">
        <v>358</v>
      </c>
      <c r="AS38" s="507" t="s">
        <v>358</v>
      </c>
      <c r="AT38" s="507" t="s">
        <v>358</v>
      </c>
      <c r="AU38" s="507" t="s">
        <v>358</v>
      </c>
      <c r="AV38" s="507" t="s">
        <v>358</v>
      </c>
      <c r="AW38" s="507" t="s">
        <v>358</v>
      </c>
      <c r="AX38" s="507" t="s">
        <v>358</v>
      </c>
      <c r="AY38" s="507" t="s">
        <v>358</v>
      </c>
      <c r="AZ38" s="474">
        <f t="shared" si="6"/>
        <v>0</v>
      </c>
      <c r="BA38" s="475">
        <v>0</v>
      </c>
      <c r="BB38" s="476">
        <f t="shared" si="31"/>
        <v>1.944</v>
      </c>
      <c r="BC38" s="475">
        <v>0</v>
      </c>
      <c r="BD38" s="477">
        <f t="shared" si="32"/>
        <v>370.67015912185337</v>
      </c>
      <c r="BE38" s="475">
        <v>0</v>
      </c>
      <c r="BF38" s="475">
        <v>0.95</v>
      </c>
      <c r="BG38" s="475">
        <v>0</v>
      </c>
      <c r="BH38" s="478" t="s">
        <v>358</v>
      </c>
      <c r="BI38" s="475">
        <v>0</v>
      </c>
      <c r="BJ38" s="475">
        <v>0</v>
      </c>
      <c r="BK38" s="479">
        <v>0</v>
      </c>
      <c r="BL38" s="480"/>
      <c r="BM38" s="457">
        <v>0</v>
      </c>
      <c r="BN38" s="481" t="s">
        <v>362</v>
      </c>
      <c r="BO38" s="457" t="s">
        <v>358</v>
      </c>
      <c r="BP38" s="483">
        <v>0</v>
      </c>
      <c r="BQ38" s="508" t="s">
        <v>358</v>
      </c>
      <c r="BR38" s="485" t="s">
        <v>358</v>
      </c>
      <c r="BS38" s="487">
        <v>0</v>
      </c>
      <c r="BT38" s="487">
        <v>0</v>
      </c>
      <c r="BU38" s="488">
        <v>0</v>
      </c>
      <c r="BV38" s="489">
        <v>0</v>
      </c>
      <c r="BW38" s="490">
        <v>0</v>
      </c>
      <c r="BX38" s="491">
        <v>0</v>
      </c>
      <c r="BY38" s="491">
        <v>0</v>
      </c>
      <c r="BZ38" s="458">
        <v>0</v>
      </c>
      <c r="CA38" s="364" t="s">
        <v>358</v>
      </c>
      <c r="CB38" s="373" t="s">
        <v>358</v>
      </c>
      <c r="CC38" s="509" t="s">
        <v>358</v>
      </c>
      <c r="CD38" s="459" t="s">
        <v>358</v>
      </c>
      <c r="CE38" s="483" t="s">
        <v>358</v>
      </c>
      <c r="CF38" s="483">
        <v>0</v>
      </c>
    </row>
    <row r="39" spans="1:84" s="112" customFormat="1" ht="30" customHeight="1" x14ac:dyDescent="0.3">
      <c r="A39" s="57" t="str">
        <f t="shared" si="0"/>
        <v>Unitil - FG&amp;E</v>
      </c>
      <c r="B39" s="63" t="s">
        <v>358</v>
      </c>
      <c r="C39" s="63" t="s">
        <v>358</v>
      </c>
      <c r="D39" s="55" t="s">
        <v>379</v>
      </c>
      <c r="E39" s="55" t="s">
        <v>360</v>
      </c>
      <c r="F39" s="55" t="s">
        <v>385</v>
      </c>
      <c r="G39" s="55" t="s">
        <v>360</v>
      </c>
      <c r="H39" s="9" t="s">
        <v>496</v>
      </c>
      <c r="I39" s="15" t="s">
        <v>442</v>
      </c>
      <c r="J39" s="114" t="s">
        <v>436</v>
      </c>
      <c r="K39" s="494">
        <v>8.533121508568831</v>
      </c>
      <c r="L39" s="494">
        <v>1.2635706935587121</v>
      </c>
      <c r="M39" s="299" t="s">
        <v>388</v>
      </c>
      <c r="N39" s="701">
        <v>0</v>
      </c>
      <c r="O39" s="475" t="s">
        <v>358</v>
      </c>
      <c r="P39" s="495">
        <v>1.2</v>
      </c>
      <c r="Q39" s="373" t="s">
        <v>439</v>
      </c>
      <c r="R39" s="496" t="s">
        <v>439</v>
      </c>
      <c r="S39" s="16">
        <v>0</v>
      </c>
      <c r="T39" s="9">
        <v>0</v>
      </c>
      <c r="U39" s="16">
        <v>0</v>
      </c>
      <c r="V39" s="9">
        <v>0</v>
      </c>
      <c r="W39" s="16">
        <v>0</v>
      </c>
      <c r="X39" s="9">
        <v>0</v>
      </c>
      <c r="Y39" s="16">
        <f t="shared" si="1"/>
        <v>0</v>
      </c>
      <c r="Z39" s="9">
        <f t="shared" si="1"/>
        <v>0</v>
      </c>
      <c r="AA39" s="510">
        <f t="shared" si="1"/>
        <v>0</v>
      </c>
      <c r="AB39" s="706">
        <f t="shared" si="1"/>
        <v>0</v>
      </c>
      <c r="AC39" s="465">
        <v>0</v>
      </c>
      <c r="AD39" s="686">
        <v>0</v>
      </c>
      <c r="AE39" s="16">
        <v>0</v>
      </c>
      <c r="AF39" s="9">
        <v>0</v>
      </c>
      <c r="AG39" s="500">
        <f t="shared" si="27"/>
        <v>0</v>
      </c>
      <c r="AH39" s="501">
        <f t="shared" si="27"/>
        <v>0</v>
      </c>
      <c r="AI39" s="502">
        <f t="shared" si="9"/>
        <v>0</v>
      </c>
      <c r="AJ39" s="503">
        <f t="shared" si="28"/>
        <v>0</v>
      </c>
      <c r="AK39" s="504">
        <f t="shared" si="28"/>
        <v>0</v>
      </c>
      <c r="AL39" s="503">
        <f t="shared" si="29"/>
        <v>0</v>
      </c>
      <c r="AM39" s="504">
        <f t="shared" si="29"/>
        <v>0</v>
      </c>
      <c r="AN39" s="16">
        <v>0</v>
      </c>
      <c r="AO39" s="9">
        <v>0</v>
      </c>
      <c r="AP39" s="505">
        <f t="shared" si="30"/>
        <v>0</v>
      </c>
      <c r="AQ39" s="506">
        <f t="shared" si="30"/>
        <v>0</v>
      </c>
      <c r="AR39" s="20" t="s">
        <v>358</v>
      </c>
      <c r="AS39" s="507" t="s">
        <v>358</v>
      </c>
      <c r="AT39" s="507" t="s">
        <v>358</v>
      </c>
      <c r="AU39" s="507" t="s">
        <v>358</v>
      </c>
      <c r="AV39" s="507" t="s">
        <v>358</v>
      </c>
      <c r="AW39" s="507" t="s">
        <v>358</v>
      </c>
      <c r="AX39" s="507" t="s">
        <v>358</v>
      </c>
      <c r="AY39" s="507" t="s">
        <v>358</v>
      </c>
      <c r="AZ39" s="474">
        <f t="shared" si="6"/>
        <v>0</v>
      </c>
      <c r="BA39" s="475">
        <v>0</v>
      </c>
      <c r="BB39" s="476">
        <f t="shared" si="31"/>
        <v>1.2</v>
      </c>
      <c r="BC39" s="475">
        <v>0</v>
      </c>
      <c r="BD39" s="477">
        <f t="shared" si="32"/>
        <v>228.80874019867488</v>
      </c>
      <c r="BE39" s="475">
        <v>0</v>
      </c>
      <c r="BF39" s="475">
        <v>0.95</v>
      </c>
      <c r="BG39" s="475">
        <v>0</v>
      </c>
      <c r="BH39" s="478" t="s">
        <v>358</v>
      </c>
      <c r="BI39" s="475">
        <v>0</v>
      </c>
      <c r="BJ39" s="475">
        <v>0</v>
      </c>
      <c r="BK39" s="479">
        <v>0</v>
      </c>
      <c r="BL39" s="480"/>
      <c r="BM39" s="457">
        <v>0</v>
      </c>
      <c r="BN39" s="481" t="s">
        <v>362</v>
      </c>
      <c r="BO39" s="457" t="s">
        <v>358</v>
      </c>
      <c r="BP39" s="483">
        <v>0</v>
      </c>
      <c r="BQ39" s="508" t="s">
        <v>358</v>
      </c>
      <c r="BR39" s="485" t="s">
        <v>358</v>
      </c>
      <c r="BS39" s="486" t="s">
        <v>358</v>
      </c>
      <c r="BT39" s="487" t="s">
        <v>358</v>
      </c>
      <c r="BU39" s="488" t="s">
        <v>358</v>
      </c>
      <c r="BV39" s="489" t="s">
        <v>358</v>
      </c>
      <c r="BW39" s="490" t="s">
        <v>358</v>
      </c>
      <c r="BX39" s="491" t="s">
        <v>358</v>
      </c>
      <c r="BY39" s="491" t="s">
        <v>358</v>
      </c>
      <c r="BZ39" s="458" t="s">
        <v>358</v>
      </c>
      <c r="CA39" s="364" t="s">
        <v>358</v>
      </c>
      <c r="CB39" s="373" t="s">
        <v>358</v>
      </c>
      <c r="CC39" s="509" t="s">
        <v>358</v>
      </c>
      <c r="CD39" s="459" t="s">
        <v>358</v>
      </c>
      <c r="CE39" s="483" t="s">
        <v>358</v>
      </c>
      <c r="CF39" s="483">
        <v>0</v>
      </c>
    </row>
    <row r="40" spans="1:84" s="112" customFormat="1" ht="30" customHeight="1" x14ac:dyDescent="0.3">
      <c r="A40" s="57" t="str">
        <f t="shared" si="0"/>
        <v>Unitil - FG&amp;E</v>
      </c>
      <c r="B40" s="63" t="s">
        <v>358</v>
      </c>
      <c r="C40" s="63" t="s">
        <v>358</v>
      </c>
      <c r="D40" s="55" t="s">
        <v>379</v>
      </c>
      <c r="E40" s="55" t="s">
        <v>360</v>
      </c>
      <c r="F40" s="55" t="s">
        <v>386</v>
      </c>
      <c r="G40" s="55" t="s">
        <v>360</v>
      </c>
      <c r="H40" s="9" t="s">
        <v>496</v>
      </c>
      <c r="I40" s="15" t="s">
        <v>442</v>
      </c>
      <c r="J40" s="114" t="s">
        <v>436</v>
      </c>
      <c r="K40" s="528">
        <v>2.2949999999999999</v>
      </c>
      <c r="L40" s="494">
        <v>0.25012421940757579</v>
      </c>
      <c r="M40" s="299">
        <v>0</v>
      </c>
      <c r="N40" s="701">
        <v>0</v>
      </c>
      <c r="O40" s="475" t="s">
        <v>358</v>
      </c>
      <c r="P40" s="495">
        <v>0</v>
      </c>
      <c r="Q40" s="373" t="s">
        <v>439</v>
      </c>
      <c r="R40" s="496" t="s">
        <v>439</v>
      </c>
      <c r="S40" s="16">
        <v>1</v>
      </c>
      <c r="T40" s="9">
        <v>0</v>
      </c>
      <c r="U40" s="16">
        <v>0</v>
      </c>
      <c r="V40" s="9">
        <v>0</v>
      </c>
      <c r="W40" s="16">
        <v>0</v>
      </c>
      <c r="X40" s="9">
        <v>0</v>
      </c>
      <c r="Y40" s="16">
        <f t="shared" si="1"/>
        <v>1</v>
      </c>
      <c r="Z40" s="9">
        <f t="shared" si="1"/>
        <v>0</v>
      </c>
      <c r="AA40" s="499">
        <v>348.35999999999996</v>
      </c>
      <c r="AB40" s="706">
        <v>0</v>
      </c>
      <c r="AC40" s="465">
        <v>0</v>
      </c>
      <c r="AD40" s="686">
        <v>0</v>
      </c>
      <c r="AE40" s="16">
        <v>0</v>
      </c>
      <c r="AF40" s="9">
        <v>0</v>
      </c>
      <c r="AG40" s="500">
        <f t="shared" si="27"/>
        <v>348.35999999999996</v>
      </c>
      <c r="AH40" s="501">
        <f t="shared" si="27"/>
        <v>0</v>
      </c>
      <c r="AI40" s="502" t="str">
        <f t="shared" si="9"/>
        <v/>
      </c>
      <c r="AJ40" s="503">
        <f t="shared" si="28"/>
        <v>567603.84959999996</v>
      </c>
      <c r="AK40" s="504">
        <f t="shared" si="28"/>
        <v>0</v>
      </c>
      <c r="AL40" s="503">
        <f t="shared" si="29"/>
        <v>0</v>
      </c>
      <c r="AM40" s="504">
        <f t="shared" si="29"/>
        <v>0</v>
      </c>
      <c r="AN40" s="16">
        <v>0</v>
      </c>
      <c r="AO40" s="9">
        <v>0</v>
      </c>
      <c r="AP40" s="505">
        <f t="shared" si="30"/>
        <v>567603.84959999996</v>
      </c>
      <c r="AQ40" s="506">
        <f t="shared" si="30"/>
        <v>0</v>
      </c>
      <c r="AR40" s="20" t="s">
        <v>358</v>
      </c>
      <c r="AS40" s="507" t="s">
        <v>358</v>
      </c>
      <c r="AT40" s="507" t="s">
        <v>358</v>
      </c>
      <c r="AU40" s="507" t="s">
        <v>358</v>
      </c>
      <c r="AV40" s="507" t="s">
        <v>358</v>
      </c>
      <c r="AW40" s="507" t="s">
        <v>358</v>
      </c>
      <c r="AX40" s="507" t="s">
        <v>358</v>
      </c>
      <c r="AY40" s="507" t="s">
        <v>358</v>
      </c>
      <c r="AZ40" s="474">
        <f t="shared" si="6"/>
        <v>0</v>
      </c>
      <c r="BA40" s="475">
        <v>0</v>
      </c>
      <c r="BB40" s="476">
        <f t="shared" si="31"/>
        <v>0</v>
      </c>
      <c r="BC40" s="475">
        <v>0</v>
      </c>
      <c r="BD40" s="477">
        <f t="shared" si="32"/>
        <v>0</v>
      </c>
      <c r="BE40" s="475">
        <v>0</v>
      </c>
      <c r="BF40" s="475">
        <v>0.95</v>
      </c>
      <c r="BG40" s="475">
        <v>0</v>
      </c>
      <c r="BH40" s="478" t="s">
        <v>358</v>
      </c>
      <c r="BI40" s="475">
        <v>0</v>
      </c>
      <c r="BJ40" s="475">
        <v>0</v>
      </c>
      <c r="BK40" s="479">
        <v>0</v>
      </c>
      <c r="BL40" s="480"/>
      <c r="BM40" s="457">
        <v>0</v>
      </c>
      <c r="BN40" s="481" t="s">
        <v>362</v>
      </c>
      <c r="BO40" s="457" t="s">
        <v>358</v>
      </c>
      <c r="BP40" s="483">
        <v>0</v>
      </c>
      <c r="BQ40" s="508" t="s">
        <v>358</v>
      </c>
      <c r="BR40" s="485" t="s">
        <v>358</v>
      </c>
      <c r="BS40" s="486" t="s">
        <v>358</v>
      </c>
      <c r="BT40" s="487" t="s">
        <v>358</v>
      </c>
      <c r="BU40" s="488" t="s">
        <v>358</v>
      </c>
      <c r="BV40" s="489" t="s">
        <v>358</v>
      </c>
      <c r="BW40" s="490" t="s">
        <v>358</v>
      </c>
      <c r="BX40" s="491" t="s">
        <v>358</v>
      </c>
      <c r="BY40" s="491" t="s">
        <v>358</v>
      </c>
      <c r="BZ40" s="458" t="s">
        <v>358</v>
      </c>
      <c r="CA40" s="364" t="s">
        <v>358</v>
      </c>
      <c r="CB40" s="373" t="s">
        <v>358</v>
      </c>
      <c r="CC40" s="509" t="s">
        <v>358</v>
      </c>
      <c r="CD40" s="459" t="s">
        <v>358</v>
      </c>
      <c r="CE40" s="483" t="s">
        <v>358</v>
      </c>
      <c r="CF40" s="483">
        <v>0</v>
      </c>
    </row>
    <row r="41" spans="1:84" s="112" customFormat="1" ht="30" customHeight="1" x14ac:dyDescent="0.3">
      <c r="A41" s="57" t="str">
        <f t="shared" si="0"/>
        <v>Unitil - FG&amp;E</v>
      </c>
      <c r="B41" s="63" t="s">
        <v>358</v>
      </c>
      <c r="C41" s="63" t="s">
        <v>358</v>
      </c>
      <c r="D41" s="55" t="s">
        <v>379</v>
      </c>
      <c r="E41" s="55" t="s">
        <v>360</v>
      </c>
      <c r="F41" s="55" t="s">
        <v>387</v>
      </c>
      <c r="G41" s="55" t="s">
        <v>360</v>
      </c>
      <c r="H41" s="9" t="s">
        <v>496</v>
      </c>
      <c r="I41" s="15" t="s">
        <v>442</v>
      </c>
      <c r="J41" s="114" t="s">
        <v>436</v>
      </c>
      <c r="K41" s="494">
        <v>8.533121508568831</v>
      </c>
      <c r="L41" s="494">
        <v>1.7169986011799245</v>
      </c>
      <c r="M41" s="299">
        <v>1</v>
      </c>
      <c r="N41" s="701">
        <v>4731234.0036282297</v>
      </c>
      <c r="O41" s="475" t="s">
        <v>437</v>
      </c>
      <c r="P41" s="495">
        <v>1.1000000000000001</v>
      </c>
      <c r="Q41" s="373" t="s">
        <v>439</v>
      </c>
      <c r="R41" s="496" t="s">
        <v>439</v>
      </c>
      <c r="S41" s="16">
        <v>0</v>
      </c>
      <c r="T41" s="9">
        <v>0</v>
      </c>
      <c r="U41" s="16">
        <v>0</v>
      </c>
      <c r="V41" s="9">
        <v>0</v>
      </c>
      <c r="W41" s="16">
        <v>0</v>
      </c>
      <c r="X41" s="9">
        <v>0</v>
      </c>
      <c r="Y41" s="16">
        <f t="shared" si="1"/>
        <v>0</v>
      </c>
      <c r="Z41" s="9">
        <f t="shared" si="1"/>
        <v>0</v>
      </c>
      <c r="AA41" s="510">
        <f t="shared" si="1"/>
        <v>0</v>
      </c>
      <c r="AB41" s="706">
        <f t="shared" si="1"/>
        <v>0</v>
      </c>
      <c r="AC41" s="465">
        <v>0</v>
      </c>
      <c r="AD41" s="686">
        <v>0</v>
      </c>
      <c r="AE41" s="16">
        <v>0</v>
      </c>
      <c r="AF41" s="9">
        <v>0</v>
      </c>
      <c r="AG41" s="500">
        <f t="shared" si="27"/>
        <v>0</v>
      </c>
      <c r="AH41" s="501">
        <f t="shared" si="27"/>
        <v>0</v>
      </c>
      <c r="AI41" s="502">
        <f t="shared" si="9"/>
        <v>0</v>
      </c>
      <c r="AJ41" s="503">
        <f t="shared" si="28"/>
        <v>0</v>
      </c>
      <c r="AK41" s="504">
        <f t="shared" si="28"/>
        <v>0</v>
      </c>
      <c r="AL41" s="503">
        <f t="shared" si="29"/>
        <v>0</v>
      </c>
      <c r="AM41" s="504">
        <f t="shared" si="29"/>
        <v>0</v>
      </c>
      <c r="AN41" s="16">
        <v>0</v>
      </c>
      <c r="AO41" s="9">
        <v>0</v>
      </c>
      <c r="AP41" s="505">
        <f t="shared" si="30"/>
        <v>0</v>
      </c>
      <c r="AQ41" s="506">
        <f t="shared" si="30"/>
        <v>0</v>
      </c>
      <c r="AR41" s="20" t="s">
        <v>358</v>
      </c>
      <c r="AS41" s="507" t="s">
        <v>358</v>
      </c>
      <c r="AT41" s="507" t="s">
        <v>358</v>
      </c>
      <c r="AU41" s="507" t="s">
        <v>358</v>
      </c>
      <c r="AV41" s="507" t="s">
        <v>358</v>
      </c>
      <c r="AW41" s="507" t="s">
        <v>358</v>
      </c>
      <c r="AX41" s="507" t="s">
        <v>358</v>
      </c>
      <c r="AY41" s="507" t="s">
        <v>358</v>
      </c>
      <c r="AZ41" s="474">
        <f t="shared" si="6"/>
        <v>4731234.0036282297</v>
      </c>
      <c r="BA41" s="475">
        <v>0</v>
      </c>
      <c r="BB41" s="476">
        <f t="shared" si="31"/>
        <v>1.1000000000000001</v>
      </c>
      <c r="BC41" s="475">
        <v>0</v>
      </c>
      <c r="BD41" s="477">
        <f t="shared" si="32"/>
        <v>209.74134518211869</v>
      </c>
      <c r="BE41" s="475">
        <v>0</v>
      </c>
      <c r="BF41" s="475">
        <v>0.95</v>
      </c>
      <c r="BG41" s="475">
        <v>0</v>
      </c>
      <c r="BH41" s="478" t="s">
        <v>358</v>
      </c>
      <c r="BI41" s="475">
        <v>0</v>
      </c>
      <c r="BJ41" s="475">
        <v>0</v>
      </c>
      <c r="BK41" s="479">
        <v>0</v>
      </c>
      <c r="BL41" s="480"/>
      <c r="BM41" s="457">
        <v>0</v>
      </c>
      <c r="BN41" s="481" t="s">
        <v>362</v>
      </c>
      <c r="BO41" s="457" t="s">
        <v>358</v>
      </c>
      <c r="BP41" s="483">
        <v>0</v>
      </c>
      <c r="BQ41" s="508" t="s">
        <v>358</v>
      </c>
      <c r="BR41" s="485" t="s">
        <v>358</v>
      </c>
      <c r="BS41" s="487">
        <v>0</v>
      </c>
      <c r="BT41" s="487">
        <v>-33.416670000000003</v>
      </c>
      <c r="BU41" s="488">
        <v>0</v>
      </c>
      <c r="BV41" s="489">
        <v>-32.86</v>
      </c>
      <c r="BW41" s="490">
        <v>0</v>
      </c>
      <c r="BX41" s="491">
        <v>-1.111</v>
      </c>
      <c r="BY41" s="491">
        <v>0</v>
      </c>
      <c r="BZ41" s="458">
        <v>-0.83333330000000005</v>
      </c>
      <c r="CA41" s="364" t="s">
        <v>358</v>
      </c>
      <c r="CB41" s="373" t="s">
        <v>358</v>
      </c>
      <c r="CC41" s="509" t="s">
        <v>358</v>
      </c>
      <c r="CD41" s="459" t="s">
        <v>358</v>
      </c>
      <c r="CE41" s="483" t="s">
        <v>358</v>
      </c>
      <c r="CF41" s="483">
        <v>0</v>
      </c>
    </row>
    <row r="42" spans="1:84" s="112" customFormat="1" ht="30" customHeight="1" x14ac:dyDescent="0.3">
      <c r="A42" s="57" t="str">
        <f t="shared" si="0"/>
        <v>Unitil - FG&amp;E</v>
      </c>
      <c r="B42" s="63" t="s">
        <v>358</v>
      </c>
      <c r="C42" s="63" t="s">
        <v>358</v>
      </c>
      <c r="D42" s="55" t="s">
        <v>379</v>
      </c>
      <c r="E42" s="55" t="s">
        <v>360</v>
      </c>
      <c r="F42" s="55" t="s">
        <v>388</v>
      </c>
      <c r="G42" s="55" t="s">
        <v>360</v>
      </c>
      <c r="H42" s="9" t="s">
        <v>496</v>
      </c>
      <c r="I42" s="15" t="s">
        <v>442</v>
      </c>
      <c r="J42" s="114" t="s">
        <v>444</v>
      </c>
      <c r="K42" s="494">
        <v>9.8000000000000007</v>
      </c>
      <c r="L42" s="494" t="s">
        <v>358</v>
      </c>
      <c r="M42" s="299">
        <v>487</v>
      </c>
      <c r="N42" s="701">
        <v>10778611.284629403</v>
      </c>
      <c r="O42" s="475" t="s">
        <v>437</v>
      </c>
      <c r="P42" s="495">
        <v>2.5059999999999998</v>
      </c>
      <c r="Q42" s="373" t="s">
        <v>439</v>
      </c>
      <c r="R42" s="496" t="s">
        <v>439</v>
      </c>
      <c r="S42" s="16">
        <v>0</v>
      </c>
      <c r="T42" s="9">
        <v>0</v>
      </c>
      <c r="U42" s="16">
        <v>0</v>
      </c>
      <c r="V42" s="9">
        <v>0</v>
      </c>
      <c r="W42" s="16">
        <v>0</v>
      </c>
      <c r="X42" s="9">
        <v>0</v>
      </c>
      <c r="Y42" s="16">
        <f t="shared" si="1"/>
        <v>0</v>
      </c>
      <c r="Z42" s="9">
        <f t="shared" si="1"/>
        <v>0</v>
      </c>
      <c r="AA42" s="510">
        <f t="shared" si="1"/>
        <v>0</v>
      </c>
      <c r="AB42" s="706">
        <f t="shared" si="1"/>
        <v>0</v>
      </c>
      <c r="AC42" s="465">
        <v>0</v>
      </c>
      <c r="AD42" s="686">
        <v>0</v>
      </c>
      <c r="AE42" s="16">
        <v>0</v>
      </c>
      <c r="AF42" s="9">
        <v>0</v>
      </c>
      <c r="AG42" s="500">
        <f>AA42+AC42+AE42</f>
        <v>0</v>
      </c>
      <c r="AH42" s="501">
        <f>AB42+AD42+AF42</f>
        <v>0</v>
      </c>
      <c r="AI42" s="502">
        <f t="shared" si="9"/>
        <v>0</v>
      </c>
      <c r="AJ42" s="503">
        <f t="shared" si="28"/>
        <v>0</v>
      </c>
      <c r="AK42" s="504">
        <f t="shared" si="28"/>
        <v>0</v>
      </c>
      <c r="AL42" s="503">
        <f t="shared" si="29"/>
        <v>0</v>
      </c>
      <c r="AM42" s="504">
        <f t="shared" si="29"/>
        <v>0</v>
      </c>
      <c r="AN42" s="16">
        <v>0</v>
      </c>
      <c r="AO42" s="9">
        <v>0</v>
      </c>
      <c r="AP42" s="505">
        <f t="shared" si="30"/>
        <v>0</v>
      </c>
      <c r="AQ42" s="506">
        <f t="shared" si="30"/>
        <v>0</v>
      </c>
      <c r="AR42" s="20" t="s">
        <v>358</v>
      </c>
      <c r="AS42" s="507" t="s">
        <v>358</v>
      </c>
      <c r="AT42" s="507" t="s">
        <v>358</v>
      </c>
      <c r="AU42" s="507" t="s">
        <v>358</v>
      </c>
      <c r="AV42" s="507" t="s">
        <v>358</v>
      </c>
      <c r="AW42" s="507" t="s">
        <v>358</v>
      </c>
      <c r="AX42" s="507" t="s">
        <v>358</v>
      </c>
      <c r="AY42" s="507" t="s">
        <v>358</v>
      </c>
      <c r="AZ42" s="474">
        <f t="shared" si="6"/>
        <v>10778611.284629403</v>
      </c>
      <c r="BA42" s="475">
        <v>0</v>
      </c>
      <c r="BB42" s="476">
        <f t="shared" si="31"/>
        <v>2.5059999999999998</v>
      </c>
      <c r="BC42" s="475">
        <v>0</v>
      </c>
      <c r="BD42" s="477">
        <f t="shared" si="32"/>
        <v>477.82891911489941</v>
      </c>
      <c r="BE42" s="475">
        <v>0</v>
      </c>
      <c r="BF42" s="475">
        <v>0.95</v>
      </c>
      <c r="BG42" s="475">
        <v>0</v>
      </c>
      <c r="BH42" s="478" t="s">
        <v>358</v>
      </c>
      <c r="BI42" s="475">
        <v>0</v>
      </c>
      <c r="BJ42" s="475">
        <v>0</v>
      </c>
      <c r="BK42" s="479">
        <v>0.33333333333333331</v>
      </c>
      <c r="BL42" s="480"/>
      <c r="BM42" s="457">
        <v>0</v>
      </c>
      <c r="BN42" s="481" t="s">
        <v>362</v>
      </c>
      <c r="BO42" s="457" t="s">
        <v>358</v>
      </c>
      <c r="BP42" s="483">
        <v>0</v>
      </c>
      <c r="BQ42" s="508" t="s">
        <v>358</v>
      </c>
      <c r="BR42" s="485" t="s">
        <v>358</v>
      </c>
      <c r="BS42" s="529">
        <v>0.36468172484599587</v>
      </c>
      <c r="BT42" s="529">
        <v>-74.68099827515401</v>
      </c>
      <c r="BU42" s="530">
        <v>0.36468172484599587</v>
      </c>
      <c r="BV42" s="531">
        <v>-16.771988275154001</v>
      </c>
      <c r="BW42" s="532">
        <v>2.0533880903490761E-3</v>
      </c>
      <c r="BX42" s="533">
        <v>-0.66269391190965099</v>
      </c>
      <c r="BY42" s="533">
        <v>2.0533880903490761E-3</v>
      </c>
      <c r="BZ42" s="534">
        <v>-0.32327991190965094</v>
      </c>
      <c r="CA42" s="364" t="s">
        <v>358</v>
      </c>
      <c r="CB42" s="373" t="s">
        <v>358</v>
      </c>
      <c r="CC42" s="509" t="s">
        <v>358</v>
      </c>
      <c r="CD42" s="459" t="s">
        <v>358</v>
      </c>
      <c r="CE42" s="483" t="s">
        <v>358</v>
      </c>
      <c r="CF42" s="483">
        <v>0</v>
      </c>
    </row>
    <row r="43" spans="1:84" s="112" customFormat="1" ht="30" customHeight="1" x14ac:dyDescent="0.3">
      <c r="A43" s="57" t="str">
        <f t="shared" si="0"/>
        <v>Unitil - FG&amp;E</v>
      </c>
      <c r="B43" s="63" t="s">
        <v>358</v>
      </c>
      <c r="C43" s="63" t="s">
        <v>358</v>
      </c>
      <c r="D43" s="55" t="s">
        <v>379</v>
      </c>
      <c r="E43" s="55" t="s">
        <v>360</v>
      </c>
      <c r="F43" s="448"/>
      <c r="G43" s="448"/>
      <c r="H43" s="449"/>
      <c r="I43" s="511"/>
      <c r="J43" s="448"/>
      <c r="K43" s="448"/>
      <c r="L43" s="448"/>
      <c r="M43" s="448"/>
      <c r="N43" s="512"/>
      <c r="O43" s="512"/>
      <c r="P43" s="513"/>
      <c r="Q43" s="514"/>
      <c r="R43" s="513"/>
      <c r="S43" s="515"/>
      <c r="T43" s="449"/>
      <c r="U43" s="515"/>
      <c r="V43" s="449"/>
      <c r="W43" s="515"/>
      <c r="X43" s="449"/>
      <c r="Y43" s="515"/>
      <c r="Z43" s="449"/>
      <c r="AA43" s="516"/>
      <c r="AB43" s="710"/>
      <c r="AC43" s="517"/>
      <c r="AD43" s="711"/>
      <c r="AE43" s="515"/>
      <c r="AF43" s="449"/>
      <c r="AG43" s="511"/>
      <c r="AH43" s="449"/>
      <c r="AI43" s="518"/>
      <c r="AJ43" s="515"/>
      <c r="AK43" s="449"/>
      <c r="AL43" s="515"/>
      <c r="AM43" s="449"/>
      <c r="AN43" s="515"/>
      <c r="AO43" s="449"/>
      <c r="AP43" s="515"/>
      <c r="AQ43" s="449"/>
      <c r="AR43" s="20" t="s">
        <v>358</v>
      </c>
      <c r="AS43" s="507" t="s">
        <v>358</v>
      </c>
      <c r="AT43" s="507" t="s">
        <v>358</v>
      </c>
      <c r="AU43" s="507" t="s">
        <v>358</v>
      </c>
      <c r="AV43" s="507" t="s">
        <v>358</v>
      </c>
      <c r="AW43" s="507" t="s">
        <v>358</v>
      </c>
      <c r="AX43" s="507" t="s">
        <v>358</v>
      </c>
      <c r="AY43" s="507" t="s">
        <v>358</v>
      </c>
      <c r="AZ43" s="512"/>
      <c r="BA43" s="480"/>
      <c r="BB43" s="480"/>
      <c r="BC43" s="480"/>
      <c r="BD43" s="519"/>
      <c r="BE43" s="480"/>
      <c r="BF43" s="480"/>
      <c r="BG43" s="480"/>
      <c r="BH43" s="480"/>
      <c r="BI43" s="480"/>
      <c r="BJ43" s="480"/>
      <c r="BK43" s="480"/>
      <c r="BL43" s="480"/>
      <c r="BM43" s="457">
        <v>0</v>
      </c>
      <c r="BN43" s="481" t="s">
        <v>362</v>
      </c>
      <c r="BO43" s="457" t="s">
        <v>358</v>
      </c>
      <c r="BP43" s="483">
        <v>0</v>
      </c>
      <c r="BQ43" s="508" t="s">
        <v>358</v>
      </c>
      <c r="BR43" s="485" t="s">
        <v>358</v>
      </c>
      <c r="BS43" s="520"/>
      <c r="BT43" s="521"/>
      <c r="BU43" s="522"/>
      <c r="BV43" s="523"/>
      <c r="BW43" s="524"/>
      <c r="BX43" s="525"/>
      <c r="BY43" s="525"/>
      <c r="BZ43" s="526"/>
      <c r="CA43" s="364" t="s">
        <v>358</v>
      </c>
      <c r="CB43" s="373" t="s">
        <v>358</v>
      </c>
      <c r="CC43" s="509" t="s">
        <v>358</v>
      </c>
      <c r="CD43" s="459" t="s">
        <v>358</v>
      </c>
      <c r="CE43" s="483" t="s">
        <v>358</v>
      </c>
      <c r="CF43" s="483">
        <v>0</v>
      </c>
    </row>
    <row r="44" spans="1:84" s="112" customFormat="1" ht="30" customHeight="1" x14ac:dyDescent="0.3">
      <c r="A44" s="57" t="str">
        <f t="shared" si="0"/>
        <v>Unitil - FG&amp;E</v>
      </c>
      <c r="B44" s="63" t="s">
        <v>358</v>
      </c>
      <c r="C44" s="63" t="s">
        <v>358</v>
      </c>
      <c r="D44" s="55" t="s">
        <v>389</v>
      </c>
      <c r="E44" s="55" t="s">
        <v>360</v>
      </c>
      <c r="F44" s="55" t="s">
        <v>390</v>
      </c>
      <c r="G44" s="55" t="s">
        <v>360</v>
      </c>
      <c r="H44" s="9" t="s">
        <v>496</v>
      </c>
      <c r="I44" s="15" t="s">
        <v>435</v>
      </c>
      <c r="J44" s="114" t="s">
        <v>436</v>
      </c>
      <c r="K44" s="494">
        <v>9.5609204577802025</v>
      </c>
      <c r="L44" s="494">
        <v>12.960843923390152</v>
      </c>
      <c r="M44" s="299">
        <v>1213</v>
      </c>
      <c r="N44" s="701">
        <v>10726166.642754694</v>
      </c>
      <c r="O44" s="475" t="s">
        <v>437</v>
      </c>
      <c r="P44" s="495">
        <v>2.4938067527376702</v>
      </c>
      <c r="Q44" s="373" t="s">
        <v>439</v>
      </c>
      <c r="R44" s="496" t="s">
        <v>439</v>
      </c>
      <c r="S44" s="497">
        <v>86</v>
      </c>
      <c r="T44" s="498">
        <v>86</v>
      </c>
      <c r="U44" s="16">
        <v>0</v>
      </c>
      <c r="V44" s="9">
        <v>0</v>
      </c>
      <c r="W44" s="16">
        <v>0</v>
      </c>
      <c r="X44" s="9">
        <v>0</v>
      </c>
      <c r="Y44" s="16">
        <f t="shared" si="1"/>
        <v>86</v>
      </c>
      <c r="Z44" s="9">
        <f t="shared" si="1"/>
        <v>86</v>
      </c>
      <c r="AA44" s="499">
        <v>892.49000000000024</v>
      </c>
      <c r="AB44" s="698">
        <v>892.49000000000024</v>
      </c>
      <c r="AC44" s="465">
        <v>0</v>
      </c>
      <c r="AD44" s="686">
        <v>0</v>
      </c>
      <c r="AE44" s="16">
        <v>0</v>
      </c>
      <c r="AF44" s="9">
        <v>0</v>
      </c>
      <c r="AG44" s="500">
        <f t="shared" ref="AG44:AH46" si="33">AA44+AC44+AE44</f>
        <v>892.49000000000024</v>
      </c>
      <c r="AH44" s="501">
        <f t="shared" si="33"/>
        <v>892.49000000000024</v>
      </c>
      <c r="AI44" s="502">
        <f t="shared" si="9"/>
        <v>0.35788258212880197</v>
      </c>
      <c r="AJ44" s="503">
        <f t="shared" ref="AJ44:AK46" si="34">AA44*0.186*8760</f>
        <v>1454187.5064000003</v>
      </c>
      <c r="AK44" s="504">
        <f t="shared" si="34"/>
        <v>1454187.5064000003</v>
      </c>
      <c r="AL44" s="503">
        <f t="shared" ref="AL44:AM46" si="35">AC44*8760</f>
        <v>0</v>
      </c>
      <c r="AM44" s="504">
        <f t="shared" si="35"/>
        <v>0</v>
      </c>
      <c r="AN44" s="16">
        <v>0</v>
      </c>
      <c r="AO44" s="9">
        <v>0</v>
      </c>
      <c r="AP44" s="505">
        <f t="shared" ref="AP44:AQ46" si="36">AJ44+AL44+AN44</f>
        <v>1454187.5064000003</v>
      </c>
      <c r="AQ44" s="506">
        <f t="shared" si="36"/>
        <v>1454187.5064000003</v>
      </c>
      <c r="AR44" s="20" t="s">
        <v>358</v>
      </c>
      <c r="AS44" s="507" t="s">
        <v>358</v>
      </c>
      <c r="AT44" s="507" t="s">
        <v>358</v>
      </c>
      <c r="AU44" s="507" t="s">
        <v>358</v>
      </c>
      <c r="AV44" s="507" t="s">
        <v>358</v>
      </c>
      <c r="AW44" s="507" t="s">
        <v>358</v>
      </c>
      <c r="AX44" s="507" t="s">
        <v>358</v>
      </c>
      <c r="AY44" s="507" t="s">
        <v>358</v>
      </c>
      <c r="AZ44" s="474">
        <f t="shared" si="6"/>
        <v>10726166.642754694</v>
      </c>
      <c r="BA44" s="475">
        <v>0</v>
      </c>
      <c r="BB44" s="476">
        <f t="shared" ref="BB44:BB46" si="37">P44</f>
        <v>2.4938067527376702</v>
      </c>
      <c r="BC44" s="475">
        <v>0</v>
      </c>
      <c r="BD44" s="477">
        <f t="shared" ref="BD44:BD46" si="38">(((92178/SUM(P$15:P$71))*P44)/92178)*21417</f>
        <v>475.5039844940456</v>
      </c>
      <c r="BE44" s="475">
        <v>0</v>
      </c>
      <c r="BF44" s="475">
        <v>0.95</v>
      </c>
      <c r="BG44" s="475">
        <v>0</v>
      </c>
      <c r="BH44" s="478" t="s">
        <v>358</v>
      </c>
      <c r="BI44" s="475">
        <v>0</v>
      </c>
      <c r="BJ44" s="475">
        <v>0</v>
      </c>
      <c r="BK44" s="479">
        <v>1.3333333333333333</v>
      </c>
      <c r="BL44" s="480"/>
      <c r="BM44" s="457">
        <v>0</v>
      </c>
      <c r="BN44" s="481" t="s">
        <v>362</v>
      </c>
      <c r="BO44" s="457" t="s">
        <v>358</v>
      </c>
      <c r="BP44" s="483">
        <v>0</v>
      </c>
      <c r="BQ44" s="508" t="s">
        <v>358</v>
      </c>
      <c r="BR44" s="485" t="s">
        <v>358</v>
      </c>
      <c r="BS44" s="487">
        <v>73.53</v>
      </c>
      <c r="BT44" s="487">
        <v>58.746670000000002</v>
      </c>
      <c r="BU44" s="488">
        <v>72.75</v>
      </c>
      <c r="BV44" s="489">
        <v>58.79</v>
      </c>
      <c r="BW44" s="490">
        <v>0.67300000000000004</v>
      </c>
      <c r="BX44" s="491">
        <v>0.35166670000000005</v>
      </c>
      <c r="BY44" s="491">
        <v>0.55200000000000005</v>
      </c>
      <c r="BZ44" s="458">
        <v>0.23900000000000005</v>
      </c>
      <c r="CA44" s="364" t="s">
        <v>358</v>
      </c>
      <c r="CB44" s="373" t="s">
        <v>358</v>
      </c>
      <c r="CC44" s="509" t="s">
        <v>358</v>
      </c>
      <c r="CD44" s="459" t="s">
        <v>358</v>
      </c>
      <c r="CE44" s="483" t="s">
        <v>358</v>
      </c>
      <c r="CF44" s="483">
        <v>0</v>
      </c>
    </row>
    <row r="45" spans="1:84" s="112" customFormat="1" ht="30" customHeight="1" x14ac:dyDescent="0.3">
      <c r="A45" s="57" t="str">
        <f t="shared" si="0"/>
        <v>Unitil - FG&amp;E</v>
      </c>
      <c r="B45" s="63" t="s">
        <v>358</v>
      </c>
      <c r="C45" s="63" t="s">
        <v>358</v>
      </c>
      <c r="D45" s="55" t="s">
        <v>389</v>
      </c>
      <c r="E45" s="55" t="s">
        <v>360</v>
      </c>
      <c r="F45" s="55" t="s">
        <v>391</v>
      </c>
      <c r="G45" s="55" t="s">
        <v>360</v>
      </c>
      <c r="H45" s="9" t="s">
        <v>496</v>
      </c>
      <c r="I45" s="15" t="s">
        <v>435</v>
      </c>
      <c r="J45" s="114" t="s">
        <v>436</v>
      </c>
      <c r="K45" s="494">
        <v>9.5609204577802025</v>
      </c>
      <c r="L45" s="494">
        <v>9.2966611017651513</v>
      </c>
      <c r="M45" s="299">
        <v>682</v>
      </c>
      <c r="N45" s="701">
        <v>6021570.5500722919</v>
      </c>
      <c r="O45" s="475" t="s">
        <v>437</v>
      </c>
      <c r="P45" s="495">
        <v>1.4</v>
      </c>
      <c r="Q45" s="373" t="s">
        <v>439</v>
      </c>
      <c r="R45" s="496" t="s">
        <v>439</v>
      </c>
      <c r="S45" s="497">
        <v>23</v>
      </c>
      <c r="T45" s="498">
        <v>23</v>
      </c>
      <c r="U45" s="16">
        <v>0</v>
      </c>
      <c r="V45" s="9">
        <v>0</v>
      </c>
      <c r="W45" s="16">
        <v>0</v>
      </c>
      <c r="X45" s="9">
        <v>0</v>
      </c>
      <c r="Y45" s="16">
        <f t="shared" si="1"/>
        <v>23</v>
      </c>
      <c r="Z45" s="9">
        <f t="shared" si="1"/>
        <v>23</v>
      </c>
      <c r="AA45" s="499">
        <v>155.68000000000004</v>
      </c>
      <c r="AB45" s="698">
        <v>155.68000000000004</v>
      </c>
      <c r="AC45" s="465">
        <v>0</v>
      </c>
      <c r="AD45" s="686">
        <v>0</v>
      </c>
      <c r="AE45" s="16">
        <v>0</v>
      </c>
      <c r="AF45" s="9">
        <v>0</v>
      </c>
      <c r="AG45" s="500">
        <f t="shared" si="33"/>
        <v>155.68000000000004</v>
      </c>
      <c r="AH45" s="501">
        <f t="shared" si="33"/>
        <v>155.68000000000004</v>
      </c>
      <c r="AI45" s="502">
        <f t="shared" si="9"/>
        <v>0.11120000000000002</v>
      </c>
      <c r="AJ45" s="503">
        <f t="shared" si="34"/>
        <v>253658.76480000006</v>
      </c>
      <c r="AK45" s="504">
        <f t="shared" si="34"/>
        <v>253658.76480000006</v>
      </c>
      <c r="AL45" s="503">
        <f t="shared" si="35"/>
        <v>0</v>
      </c>
      <c r="AM45" s="504">
        <f t="shared" si="35"/>
        <v>0</v>
      </c>
      <c r="AN45" s="16">
        <v>0</v>
      </c>
      <c r="AO45" s="9">
        <v>0</v>
      </c>
      <c r="AP45" s="505">
        <f t="shared" si="36"/>
        <v>253658.76480000006</v>
      </c>
      <c r="AQ45" s="506">
        <f t="shared" si="36"/>
        <v>253658.76480000006</v>
      </c>
      <c r="AR45" s="20" t="s">
        <v>358</v>
      </c>
      <c r="AS45" s="507" t="s">
        <v>358</v>
      </c>
      <c r="AT45" s="507" t="s">
        <v>358</v>
      </c>
      <c r="AU45" s="507" t="s">
        <v>358</v>
      </c>
      <c r="AV45" s="507" t="s">
        <v>358</v>
      </c>
      <c r="AW45" s="507" t="s">
        <v>358</v>
      </c>
      <c r="AX45" s="507" t="s">
        <v>358</v>
      </c>
      <c r="AY45" s="507" t="s">
        <v>358</v>
      </c>
      <c r="AZ45" s="474">
        <f t="shared" si="6"/>
        <v>6021570.5500722919</v>
      </c>
      <c r="BA45" s="475">
        <v>0</v>
      </c>
      <c r="BB45" s="476">
        <f t="shared" si="37"/>
        <v>1.4</v>
      </c>
      <c r="BC45" s="475">
        <v>0</v>
      </c>
      <c r="BD45" s="477">
        <f t="shared" si="38"/>
        <v>266.94353023178735</v>
      </c>
      <c r="BE45" s="475">
        <v>0</v>
      </c>
      <c r="BF45" s="475">
        <v>0.95</v>
      </c>
      <c r="BG45" s="475">
        <v>0</v>
      </c>
      <c r="BH45" s="478" t="s">
        <v>358</v>
      </c>
      <c r="BI45" s="475">
        <v>0</v>
      </c>
      <c r="BJ45" s="475">
        <v>0</v>
      </c>
      <c r="BK45" s="479">
        <v>1</v>
      </c>
      <c r="BL45" s="480"/>
      <c r="BM45" s="457">
        <v>0</v>
      </c>
      <c r="BN45" s="481" t="s">
        <v>362</v>
      </c>
      <c r="BO45" s="457" t="s">
        <v>358</v>
      </c>
      <c r="BP45" s="483">
        <v>0</v>
      </c>
      <c r="BQ45" s="508" t="s">
        <v>358</v>
      </c>
      <c r="BR45" s="485" t="s">
        <v>358</v>
      </c>
      <c r="BS45" s="487">
        <v>43.22</v>
      </c>
      <c r="BT45" s="487">
        <v>-201.86670000000001</v>
      </c>
      <c r="BU45" s="488">
        <v>43.22</v>
      </c>
      <c r="BV45" s="489">
        <v>23.876669999999997</v>
      </c>
      <c r="BW45" s="490">
        <v>0.60099999999999998</v>
      </c>
      <c r="BX45" s="491">
        <v>0.13933329999999999</v>
      </c>
      <c r="BY45" s="491">
        <v>0.60099999999999998</v>
      </c>
      <c r="BZ45" s="458">
        <v>0.3536667</v>
      </c>
      <c r="CA45" s="364" t="s">
        <v>358</v>
      </c>
      <c r="CB45" s="373" t="s">
        <v>358</v>
      </c>
      <c r="CC45" s="509" t="s">
        <v>358</v>
      </c>
      <c r="CD45" s="459" t="s">
        <v>358</v>
      </c>
      <c r="CE45" s="483" t="s">
        <v>358</v>
      </c>
      <c r="CF45" s="483">
        <v>0</v>
      </c>
    </row>
    <row r="46" spans="1:84" s="112" customFormat="1" ht="30" customHeight="1" x14ac:dyDescent="0.3">
      <c r="A46" s="57" t="str">
        <f t="shared" si="0"/>
        <v>Unitil - FG&amp;E</v>
      </c>
      <c r="B46" s="63" t="s">
        <v>358</v>
      </c>
      <c r="C46" s="63" t="s">
        <v>358</v>
      </c>
      <c r="D46" s="55" t="s">
        <v>389</v>
      </c>
      <c r="E46" s="55" t="s">
        <v>360</v>
      </c>
      <c r="F46" s="55" t="s">
        <v>392</v>
      </c>
      <c r="G46" s="55" t="s">
        <v>360</v>
      </c>
      <c r="H46" s="9" t="s">
        <v>496</v>
      </c>
      <c r="I46" s="15" t="s">
        <v>435</v>
      </c>
      <c r="J46" s="114" t="s">
        <v>436</v>
      </c>
      <c r="K46" s="494" t="s">
        <v>358</v>
      </c>
      <c r="L46" s="494">
        <v>2.6260885587878788E-3</v>
      </c>
      <c r="M46" s="299" t="s">
        <v>358</v>
      </c>
      <c r="N46" s="701">
        <v>0</v>
      </c>
      <c r="O46" s="475" t="s">
        <v>358</v>
      </c>
      <c r="P46" s="495">
        <v>0</v>
      </c>
      <c r="Q46" s="373" t="s">
        <v>439</v>
      </c>
      <c r="R46" s="496" t="s">
        <v>439</v>
      </c>
      <c r="S46" s="16">
        <v>0</v>
      </c>
      <c r="T46" s="9">
        <v>0</v>
      </c>
      <c r="U46" s="16">
        <v>0</v>
      </c>
      <c r="V46" s="9">
        <v>0</v>
      </c>
      <c r="W46" s="16">
        <v>0</v>
      </c>
      <c r="X46" s="9">
        <v>0</v>
      </c>
      <c r="Y46" s="16">
        <f t="shared" si="1"/>
        <v>0</v>
      </c>
      <c r="Z46" s="9">
        <f t="shared" si="1"/>
        <v>0</v>
      </c>
      <c r="AA46" s="510">
        <f t="shared" si="1"/>
        <v>0</v>
      </c>
      <c r="AB46" s="706">
        <f t="shared" si="1"/>
        <v>0</v>
      </c>
      <c r="AC46" s="465">
        <v>0</v>
      </c>
      <c r="AD46" s="686">
        <v>0</v>
      </c>
      <c r="AE46" s="16">
        <v>0</v>
      </c>
      <c r="AF46" s="9">
        <v>0</v>
      </c>
      <c r="AG46" s="500">
        <f t="shared" si="33"/>
        <v>0</v>
      </c>
      <c r="AH46" s="501">
        <f t="shared" si="33"/>
        <v>0</v>
      </c>
      <c r="AI46" s="502" t="str">
        <f t="shared" si="9"/>
        <v/>
      </c>
      <c r="AJ46" s="503">
        <f t="shared" si="34"/>
        <v>0</v>
      </c>
      <c r="AK46" s="504">
        <f t="shared" si="34"/>
        <v>0</v>
      </c>
      <c r="AL46" s="503">
        <f t="shared" si="35"/>
        <v>0</v>
      </c>
      <c r="AM46" s="504">
        <f t="shared" si="35"/>
        <v>0</v>
      </c>
      <c r="AN46" s="16">
        <v>0</v>
      </c>
      <c r="AO46" s="9">
        <v>0</v>
      </c>
      <c r="AP46" s="505">
        <f t="shared" si="36"/>
        <v>0</v>
      </c>
      <c r="AQ46" s="506">
        <f t="shared" si="36"/>
        <v>0</v>
      </c>
      <c r="AR46" s="20" t="s">
        <v>358</v>
      </c>
      <c r="AS46" s="507" t="s">
        <v>358</v>
      </c>
      <c r="AT46" s="507" t="s">
        <v>358</v>
      </c>
      <c r="AU46" s="507" t="s">
        <v>358</v>
      </c>
      <c r="AV46" s="507" t="s">
        <v>358</v>
      </c>
      <c r="AW46" s="507" t="s">
        <v>358</v>
      </c>
      <c r="AX46" s="507" t="s">
        <v>358</v>
      </c>
      <c r="AY46" s="507" t="s">
        <v>358</v>
      </c>
      <c r="AZ46" s="474">
        <f t="shared" si="6"/>
        <v>0</v>
      </c>
      <c r="BA46" s="475">
        <v>0</v>
      </c>
      <c r="BB46" s="476">
        <f t="shared" si="37"/>
        <v>0</v>
      </c>
      <c r="BC46" s="475">
        <v>0</v>
      </c>
      <c r="BD46" s="477">
        <f t="shared" si="38"/>
        <v>0</v>
      </c>
      <c r="BE46" s="475">
        <v>0</v>
      </c>
      <c r="BF46" s="475">
        <v>0.95</v>
      </c>
      <c r="BG46" s="475">
        <v>0</v>
      </c>
      <c r="BH46" s="478" t="s">
        <v>358</v>
      </c>
      <c r="BI46" s="475">
        <v>0</v>
      </c>
      <c r="BJ46" s="475">
        <v>0</v>
      </c>
      <c r="BK46" s="479">
        <v>0</v>
      </c>
      <c r="BL46" s="480"/>
      <c r="BM46" s="457">
        <v>0</v>
      </c>
      <c r="BN46" s="481" t="s">
        <v>362</v>
      </c>
      <c r="BO46" s="457" t="s">
        <v>358</v>
      </c>
      <c r="BP46" s="483">
        <v>0</v>
      </c>
      <c r="BQ46" s="508" t="s">
        <v>358</v>
      </c>
      <c r="BR46" s="485" t="s">
        <v>358</v>
      </c>
      <c r="BS46" s="486" t="s">
        <v>358</v>
      </c>
      <c r="BT46" s="487" t="s">
        <v>358</v>
      </c>
      <c r="BU46" s="488" t="s">
        <v>358</v>
      </c>
      <c r="BV46" s="489" t="s">
        <v>358</v>
      </c>
      <c r="BW46" s="490" t="s">
        <v>358</v>
      </c>
      <c r="BX46" s="491" t="s">
        <v>358</v>
      </c>
      <c r="BY46" s="491" t="s">
        <v>358</v>
      </c>
      <c r="BZ46" s="458" t="s">
        <v>358</v>
      </c>
      <c r="CA46" s="364" t="s">
        <v>358</v>
      </c>
      <c r="CB46" s="373" t="s">
        <v>358</v>
      </c>
      <c r="CC46" s="509" t="s">
        <v>358</v>
      </c>
      <c r="CD46" s="459" t="s">
        <v>358</v>
      </c>
      <c r="CE46" s="483" t="s">
        <v>358</v>
      </c>
      <c r="CF46" s="483">
        <v>0</v>
      </c>
    </row>
    <row r="47" spans="1:84" s="112" customFormat="1" ht="30" customHeight="1" x14ac:dyDescent="0.3">
      <c r="A47" s="57" t="str">
        <f t="shared" si="0"/>
        <v>Unitil - FG&amp;E</v>
      </c>
      <c r="B47" s="63" t="s">
        <v>358</v>
      </c>
      <c r="C47" s="63" t="s">
        <v>358</v>
      </c>
      <c r="D47" s="55" t="s">
        <v>389</v>
      </c>
      <c r="E47" s="55" t="s">
        <v>360</v>
      </c>
      <c r="F47" s="448"/>
      <c r="G47" s="448"/>
      <c r="H47" s="449"/>
      <c r="I47" s="511"/>
      <c r="J47" s="448"/>
      <c r="K47" s="448"/>
      <c r="L47" s="448"/>
      <c r="M47" s="448"/>
      <c r="N47" s="512"/>
      <c r="O47" s="512"/>
      <c r="P47" s="513"/>
      <c r="Q47" s="514"/>
      <c r="R47" s="513"/>
      <c r="S47" s="515"/>
      <c r="T47" s="449"/>
      <c r="U47" s="515"/>
      <c r="V47" s="449"/>
      <c r="W47" s="515"/>
      <c r="X47" s="449"/>
      <c r="Y47" s="515"/>
      <c r="Z47" s="449"/>
      <c r="AA47" s="516"/>
      <c r="AB47" s="710"/>
      <c r="AC47" s="517"/>
      <c r="AD47" s="711"/>
      <c r="AE47" s="515"/>
      <c r="AF47" s="449"/>
      <c r="AG47" s="511"/>
      <c r="AH47" s="449"/>
      <c r="AI47" s="518"/>
      <c r="AJ47" s="515"/>
      <c r="AK47" s="449"/>
      <c r="AL47" s="515"/>
      <c r="AM47" s="449"/>
      <c r="AN47" s="515"/>
      <c r="AO47" s="449"/>
      <c r="AP47" s="515"/>
      <c r="AQ47" s="449"/>
      <c r="AR47" s="20" t="s">
        <v>358</v>
      </c>
      <c r="AS47" s="507" t="s">
        <v>358</v>
      </c>
      <c r="AT47" s="507" t="s">
        <v>358</v>
      </c>
      <c r="AU47" s="507" t="s">
        <v>358</v>
      </c>
      <c r="AV47" s="507" t="s">
        <v>358</v>
      </c>
      <c r="AW47" s="507" t="s">
        <v>358</v>
      </c>
      <c r="AX47" s="507" t="s">
        <v>358</v>
      </c>
      <c r="AY47" s="507" t="s">
        <v>358</v>
      </c>
      <c r="AZ47" s="512"/>
      <c r="BA47" s="480"/>
      <c r="BB47" s="480"/>
      <c r="BC47" s="480"/>
      <c r="BD47" s="519"/>
      <c r="BE47" s="480"/>
      <c r="BF47" s="480"/>
      <c r="BG47" s="480"/>
      <c r="BH47" s="480"/>
      <c r="BI47" s="480"/>
      <c r="BJ47" s="480"/>
      <c r="BK47" s="480"/>
      <c r="BL47" s="480"/>
      <c r="BM47" s="457">
        <v>0</v>
      </c>
      <c r="BN47" s="481" t="s">
        <v>362</v>
      </c>
      <c r="BO47" s="457" t="s">
        <v>358</v>
      </c>
      <c r="BP47" s="483">
        <v>0</v>
      </c>
      <c r="BQ47" s="508" t="s">
        <v>358</v>
      </c>
      <c r="BR47" s="485" t="s">
        <v>358</v>
      </c>
      <c r="BS47" s="520"/>
      <c r="BT47" s="521"/>
      <c r="BU47" s="522"/>
      <c r="BV47" s="523"/>
      <c r="BW47" s="524"/>
      <c r="BX47" s="525"/>
      <c r="BY47" s="525"/>
      <c r="BZ47" s="526"/>
      <c r="CA47" s="364" t="s">
        <v>358</v>
      </c>
      <c r="CB47" s="373" t="s">
        <v>358</v>
      </c>
      <c r="CC47" s="509" t="s">
        <v>358</v>
      </c>
      <c r="CD47" s="459" t="s">
        <v>358</v>
      </c>
      <c r="CE47" s="483" t="s">
        <v>358</v>
      </c>
      <c r="CF47" s="483">
        <v>0</v>
      </c>
    </row>
    <row r="48" spans="1:84" s="112" customFormat="1" ht="30" customHeight="1" x14ac:dyDescent="0.3">
      <c r="A48" s="57" t="str">
        <f t="shared" si="0"/>
        <v>Unitil - FG&amp;E</v>
      </c>
      <c r="B48" s="63" t="s">
        <v>358</v>
      </c>
      <c r="C48" s="63" t="s">
        <v>358</v>
      </c>
      <c r="D48" s="55" t="s">
        <v>393</v>
      </c>
      <c r="E48" s="55" t="s">
        <v>393</v>
      </c>
      <c r="F48" s="55" t="s">
        <v>394</v>
      </c>
      <c r="G48" s="55" t="s">
        <v>393</v>
      </c>
      <c r="H48" s="9" t="s">
        <v>496</v>
      </c>
      <c r="I48" s="15" t="s">
        <v>435</v>
      </c>
      <c r="J48" s="114" t="s">
        <v>436</v>
      </c>
      <c r="K48" s="494">
        <v>9.94335727609141</v>
      </c>
      <c r="L48" s="494">
        <v>45.816247352746217</v>
      </c>
      <c r="M48" s="299">
        <v>1328</v>
      </c>
      <c r="N48" s="701">
        <v>20150114.971053541</v>
      </c>
      <c r="O48" s="475" t="s">
        <v>437</v>
      </c>
      <c r="P48" s="495">
        <v>4.6848510243122998</v>
      </c>
      <c r="Q48" s="373" t="s">
        <v>439</v>
      </c>
      <c r="R48" s="496" t="s">
        <v>439</v>
      </c>
      <c r="S48" s="497">
        <v>132</v>
      </c>
      <c r="T48" s="498">
        <v>132</v>
      </c>
      <c r="U48" s="16">
        <v>0</v>
      </c>
      <c r="V48" s="9">
        <v>0</v>
      </c>
      <c r="W48" s="16">
        <v>0</v>
      </c>
      <c r="X48" s="9">
        <v>0</v>
      </c>
      <c r="Y48" s="16">
        <f t="shared" si="1"/>
        <v>132</v>
      </c>
      <c r="Z48" s="9">
        <f t="shared" si="1"/>
        <v>132</v>
      </c>
      <c r="AA48" s="499">
        <v>1474.2100000000003</v>
      </c>
      <c r="AB48" s="698">
        <v>1474.2100000000003</v>
      </c>
      <c r="AC48" s="465">
        <v>0</v>
      </c>
      <c r="AD48" s="686">
        <v>0</v>
      </c>
      <c r="AE48" s="16">
        <v>0</v>
      </c>
      <c r="AF48" s="9">
        <v>0</v>
      </c>
      <c r="AG48" s="500">
        <f t="shared" ref="AG48:AH49" si="39">AA48+AC48+AE48</f>
        <v>1474.2100000000003</v>
      </c>
      <c r="AH48" s="501">
        <f t="shared" si="39"/>
        <v>1474.2100000000003</v>
      </c>
      <c r="AI48" s="502">
        <f t="shared" si="9"/>
        <v>0.31467596138052284</v>
      </c>
      <c r="AJ48" s="503">
        <f t="shared" ref="AJ48:AK49" si="40">AA48*0.186*8760</f>
        <v>2402018.8056000005</v>
      </c>
      <c r="AK48" s="504">
        <f t="shared" si="40"/>
        <v>2402018.8056000005</v>
      </c>
      <c r="AL48" s="503">
        <f t="shared" ref="AL48:AM49" si="41">AC48*8760</f>
        <v>0</v>
      </c>
      <c r="AM48" s="504">
        <f t="shared" si="41"/>
        <v>0</v>
      </c>
      <c r="AN48" s="16">
        <v>0</v>
      </c>
      <c r="AO48" s="9">
        <v>0</v>
      </c>
      <c r="AP48" s="505">
        <f t="shared" ref="AP48:AQ49" si="42">AJ48+AL48+AN48</f>
        <v>2402018.8056000005</v>
      </c>
      <c r="AQ48" s="506">
        <f t="shared" si="42"/>
        <v>2402018.8056000005</v>
      </c>
      <c r="AR48" s="20" t="s">
        <v>358</v>
      </c>
      <c r="AS48" s="507" t="s">
        <v>358</v>
      </c>
      <c r="AT48" s="507" t="s">
        <v>358</v>
      </c>
      <c r="AU48" s="507" t="s">
        <v>358</v>
      </c>
      <c r="AV48" s="507" t="s">
        <v>358</v>
      </c>
      <c r="AW48" s="507" t="s">
        <v>358</v>
      </c>
      <c r="AX48" s="507" t="s">
        <v>358</v>
      </c>
      <c r="AY48" s="507" t="s">
        <v>358</v>
      </c>
      <c r="AZ48" s="474">
        <f t="shared" si="6"/>
        <v>20150114.971053541</v>
      </c>
      <c r="BA48" s="475">
        <v>0</v>
      </c>
      <c r="BB48" s="476">
        <f t="shared" ref="BB48:BB49" si="43">P48</f>
        <v>4.6848510243122998</v>
      </c>
      <c r="BC48" s="475">
        <v>0</v>
      </c>
      <c r="BD48" s="477">
        <f t="shared" ref="BD48:BD49" si="44">(((92178/SUM(P$15:P$71))*P48)/92178)*21417</f>
        <v>893.2790507428075</v>
      </c>
      <c r="BE48" s="475">
        <v>0</v>
      </c>
      <c r="BF48" s="475">
        <v>0.95</v>
      </c>
      <c r="BG48" s="475">
        <v>0</v>
      </c>
      <c r="BH48" s="478" t="s">
        <v>358</v>
      </c>
      <c r="BI48" s="475">
        <v>0</v>
      </c>
      <c r="BJ48" s="475">
        <v>0</v>
      </c>
      <c r="BK48" s="479">
        <v>1.6666666666666667</v>
      </c>
      <c r="BL48" s="480"/>
      <c r="BM48" s="457">
        <v>0</v>
      </c>
      <c r="BN48" s="481" t="s">
        <v>362</v>
      </c>
      <c r="BO48" s="457" t="s">
        <v>358</v>
      </c>
      <c r="BP48" s="483">
        <v>0</v>
      </c>
      <c r="BQ48" s="508" t="s">
        <v>358</v>
      </c>
      <c r="BR48" s="485" t="s">
        <v>358</v>
      </c>
      <c r="BS48" s="486">
        <v>456.69</v>
      </c>
      <c r="BT48" s="487">
        <v>172.10669999999999</v>
      </c>
      <c r="BU48" s="488">
        <v>407.38</v>
      </c>
      <c r="BV48" s="489">
        <v>271.9667</v>
      </c>
      <c r="BW48" s="490">
        <v>5.0810000000000004</v>
      </c>
      <c r="BX48" s="491">
        <v>2.2180000000000004</v>
      </c>
      <c r="BY48" s="491">
        <v>4.008</v>
      </c>
      <c r="BZ48" s="458">
        <v>2.1219999999999999</v>
      </c>
      <c r="CA48" s="364" t="s">
        <v>358</v>
      </c>
      <c r="CB48" s="373" t="s">
        <v>358</v>
      </c>
      <c r="CC48" s="509" t="s">
        <v>358</v>
      </c>
      <c r="CD48" s="459" t="s">
        <v>358</v>
      </c>
      <c r="CE48" s="483" t="s">
        <v>358</v>
      </c>
      <c r="CF48" s="483">
        <v>0</v>
      </c>
    </row>
    <row r="49" spans="1:84" s="112" customFormat="1" ht="30" customHeight="1" x14ac:dyDescent="0.3">
      <c r="A49" s="57" t="str">
        <f t="shared" si="0"/>
        <v>Unitil - FG&amp;E</v>
      </c>
      <c r="B49" s="63" t="s">
        <v>358</v>
      </c>
      <c r="C49" s="63" t="s">
        <v>358</v>
      </c>
      <c r="D49" s="55" t="s">
        <v>393</v>
      </c>
      <c r="E49" s="55" t="s">
        <v>393</v>
      </c>
      <c r="F49" s="55" t="s">
        <v>395</v>
      </c>
      <c r="G49" s="55" t="s">
        <v>396</v>
      </c>
      <c r="H49" s="9" t="s">
        <v>496</v>
      </c>
      <c r="I49" s="15" t="s">
        <v>435</v>
      </c>
      <c r="J49" s="114" t="s">
        <v>436</v>
      </c>
      <c r="K49" s="494">
        <v>11.014180367362794</v>
      </c>
      <c r="L49" s="494">
        <v>45.419413380871212</v>
      </c>
      <c r="M49" s="299">
        <v>1637</v>
      </c>
      <c r="N49" s="701">
        <v>17134451.505997911</v>
      </c>
      <c r="O49" s="475" t="s">
        <v>437</v>
      </c>
      <c r="P49" s="495">
        <v>3.9837168574084179</v>
      </c>
      <c r="Q49" s="373" t="s">
        <v>439</v>
      </c>
      <c r="R49" s="496" t="s">
        <v>439</v>
      </c>
      <c r="S49" s="497">
        <v>97</v>
      </c>
      <c r="T49" s="498">
        <v>97</v>
      </c>
      <c r="U49" s="16">
        <v>0</v>
      </c>
      <c r="V49" s="9">
        <v>0</v>
      </c>
      <c r="W49" s="16">
        <v>0</v>
      </c>
      <c r="X49" s="9">
        <v>0</v>
      </c>
      <c r="Y49" s="16">
        <f t="shared" si="1"/>
        <v>97</v>
      </c>
      <c r="Z49" s="9">
        <f t="shared" si="1"/>
        <v>97</v>
      </c>
      <c r="AA49" s="499">
        <v>4748.1499999999978</v>
      </c>
      <c r="AB49" s="698">
        <v>4748.1499999999978</v>
      </c>
      <c r="AC49" s="465">
        <v>0</v>
      </c>
      <c r="AD49" s="686">
        <v>0</v>
      </c>
      <c r="AE49" s="16">
        <v>0</v>
      </c>
      <c r="AF49" s="9">
        <v>0</v>
      </c>
      <c r="AG49" s="500">
        <f t="shared" si="39"/>
        <v>4748.1499999999978</v>
      </c>
      <c r="AH49" s="501">
        <f t="shared" si="39"/>
        <v>4748.1499999999978</v>
      </c>
      <c r="AI49" s="502">
        <f t="shared" si="9"/>
        <v>1.1918894263707478</v>
      </c>
      <c r="AJ49" s="503">
        <f t="shared" si="40"/>
        <v>7736445.6839999966</v>
      </c>
      <c r="AK49" s="504">
        <f t="shared" si="40"/>
        <v>7736445.6839999966</v>
      </c>
      <c r="AL49" s="503">
        <f t="shared" si="41"/>
        <v>0</v>
      </c>
      <c r="AM49" s="504">
        <f t="shared" si="41"/>
        <v>0</v>
      </c>
      <c r="AN49" s="16">
        <v>0</v>
      </c>
      <c r="AO49" s="9">
        <v>0</v>
      </c>
      <c r="AP49" s="505">
        <f t="shared" si="42"/>
        <v>7736445.6839999966</v>
      </c>
      <c r="AQ49" s="506">
        <f t="shared" si="42"/>
        <v>7736445.6839999966</v>
      </c>
      <c r="AR49" s="20" t="s">
        <v>358</v>
      </c>
      <c r="AS49" s="507" t="s">
        <v>358</v>
      </c>
      <c r="AT49" s="507" t="s">
        <v>358</v>
      </c>
      <c r="AU49" s="507" t="s">
        <v>358</v>
      </c>
      <c r="AV49" s="507" t="s">
        <v>358</v>
      </c>
      <c r="AW49" s="507" t="s">
        <v>358</v>
      </c>
      <c r="AX49" s="507" t="s">
        <v>358</v>
      </c>
      <c r="AY49" s="507" t="s">
        <v>358</v>
      </c>
      <c r="AZ49" s="474">
        <f t="shared" si="6"/>
        <v>17134451.505997911</v>
      </c>
      <c r="BA49" s="475">
        <v>0</v>
      </c>
      <c r="BB49" s="476">
        <f t="shared" si="43"/>
        <v>3.9837168574084179</v>
      </c>
      <c r="BC49" s="475">
        <v>0</v>
      </c>
      <c r="BD49" s="477">
        <f t="shared" si="44"/>
        <v>759.5910295432036</v>
      </c>
      <c r="BE49" s="475">
        <v>0</v>
      </c>
      <c r="BF49" s="475">
        <v>0.95</v>
      </c>
      <c r="BG49" s="475">
        <v>0</v>
      </c>
      <c r="BH49" s="478" t="s">
        <v>358</v>
      </c>
      <c r="BI49" s="475">
        <v>0</v>
      </c>
      <c r="BJ49" s="475">
        <v>0</v>
      </c>
      <c r="BK49" s="479">
        <v>2</v>
      </c>
      <c r="BL49" s="480"/>
      <c r="BM49" s="457">
        <v>0</v>
      </c>
      <c r="BN49" s="481" t="s">
        <v>362</v>
      </c>
      <c r="BO49" s="457" t="s">
        <v>358</v>
      </c>
      <c r="BP49" s="483">
        <v>0</v>
      </c>
      <c r="BQ49" s="508" t="s">
        <v>358</v>
      </c>
      <c r="BR49" s="485" t="s">
        <v>358</v>
      </c>
      <c r="BS49" s="486">
        <v>398.97</v>
      </c>
      <c r="BT49" s="487">
        <v>205.87670000000003</v>
      </c>
      <c r="BU49" s="488">
        <v>342.04</v>
      </c>
      <c r="BV49" s="489">
        <v>245.95333000000002</v>
      </c>
      <c r="BW49" s="490">
        <v>4.2880000000000003</v>
      </c>
      <c r="BX49" s="491">
        <v>2.0973333000000003</v>
      </c>
      <c r="BY49" s="491">
        <v>3.0819999999999999</v>
      </c>
      <c r="BZ49" s="458">
        <v>1.5126666999999998</v>
      </c>
      <c r="CA49" s="364" t="s">
        <v>358</v>
      </c>
      <c r="CB49" s="373" t="s">
        <v>358</v>
      </c>
      <c r="CC49" s="509" t="s">
        <v>358</v>
      </c>
      <c r="CD49" s="459" t="s">
        <v>358</v>
      </c>
      <c r="CE49" s="483" t="s">
        <v>358</v>
      </c>
      <c r="CF49" s="483">
        <v>0</v>
      </c>
    </row>
    <row r="50" spans="1:84" s="112" customFormat="1" ht="30" customHeight="1" x14ac:dyDescent="0.3">
      <c r="A50" s="57" t="str">
        <f t="shared" si="0"/>
        <v>Unitil - FG&amp;E</v>
      </c>
      <c r="B50" s="63" t="s">
        <v>358</v>
      </c>
      <c r="C50" s="63" t="s">
        <v>358</v>
      </c>
      <c r="D50" s="55" t="s">
        <v>393</v>
      </c>
      <c r="E50" s="55" t="s">
        <v>393</v>
      </c>
      <c r="F50" s="448"/>
      <c r="G50" s="448"/>
      <c r="H50" s="449"/>
      <c r="I50" s="511"/>
      <c r="J50" s="448"/>
      <c r="K50" s="448"/>
      <c r="L50" s="448"/>
      <c r="M50" s="448"/>
      <c r="N50" s="512"/>
      <c r="O50" s="512"/>
      <c r="P50" s="513"/>
      <c r="Q50" s="514"/>
      <c r="R50" s="513"/>
      <c r="S50" s="515"/>
      <c r="T50" s="449"/>
      <c r="U50" s="515"/>
      <c r="V50" s="449"/>
      <c r="W50" s="515"/>
      <c r="X50" s="449"/>
      <c r="Y50" s="515"/>
      <c r="Z50" s="449"/>
      <c r="AA50" s="516"/>
      <c r="AB50" s="710"/>
      <c r="AC50" s="517"/>
      <c r="AD50" s="711"/>
      <c r="AE50" s="515"/>
      <c r="AF50" s="449"/>
      <c r="AG50" s="511"/>
      <c r="AH50" s="449"/>
      <c r="AI50" s="518"/>
      <c r="AJ50" s="515"/>
      <c r="AK50" s="449"/>
      <c r="AL50" s="515"/>
      <c r="AM50" s="449"/>
      <c r="AN50" s="515"/>
      <c r="AO50" s="449"/>
      <c r="AP50" s="515"/>
      <c r="AQ50" s="449"/>
      <c r="AR50" s="20" t="s">
        <v>358</v>
      </c>
      <c r="AS50" s="507" t="s">
        <v>358</v>
      </c>
      <c r="AT50" s="507" t="s">
        <v>358</v>
      </c>
      <c r="AU50" s="507" t="s">
        <v>358</v>
      </c>
      <c r="AV50" s="507" t="s">
        <v>358</v>
      </c>
      <c r="AW50" s="507" t="s">
        <v>358</v>
      </c>
      <c r="AX50" s="507" t="s">
        <v>358</v>
      </c>
      <c r="AY50" s="507" t="s">
        <v>358</v>
      </c>
      <c r="AZ50" s="512"/>
      <c r="BA50" s="480"/>
      <c r="BB50" s="480"/>
      <c r="BC50" s="480"/>
      <c r="BD50" s="519"/>
      <c r="BE50" s="480"/>
      <c r="BF50" s="480"/>
      <c r="BG50" s="480"/>
      <c r="BH50" s="480"/>
      <c r="BI50" s="480"/>
      <c r="BJ50" s="480"/>
      <c r="BK50" s="480"/>
      <c r="BL50" s="480"/>
      <c r="BM50" s="457">
        <v>0</v>
      </c>
      <c r="BN50" s="481" t="s">
        <v>362</v>
      </c>
      <c r="BO50" s="457" t="s">
        <v>358</v>
      </c>
      <c r="BP50" s="483">
        <v>0</v>
      </c>
      <c r="BQ50" s="508" t="s">
        <v>358</v>
      </c>
      <c r="BR50" s="485" t="s">
        <v>358</v>
      </c>
      <c r="BS50" s="520"/>
      <c r="BT50" s="521"/>
      <c r="BU50" s="522"/>
      <c r="BV50" s="523"/>
      <c r="BW50" s="524"/>
      <c r="BX50" s="525"/>
      <c r="BY50" s="525"/>
      <c r="BZ50" s="526"/>
      <c r="CA50" s="364" t="s">
        <v>358</v>
      </c>
      <c r="CB50" s="373" t="s">
        <v>358</v>
      </c>
      <c r="CC50" s="509" t="s">
        <v>358</v>
      </c>
      <c r="CD50" s="459" t="s">
        <v>358</v>
      </c>
      <c r="CE50" s="483" t="s">
        <v>358</v>
      </c>
      <c r="CF50" s="483">
        <v>0</v>
      </c>
    </row>
    <row r="51" spans="1:84" s="112" customFormat="1" ht="30" customHeight="1" x14ac:dyDescent="0.3">
      <c r="A51" s="57" t="str">
        <f t="shared" si="0"/>
        <v>Unitil - FG&amp;E</v>
      </c>
      <c r="B51" s="63" t="s">
        <v>358</v>
      </c>
      <c r="C51" s="63" t="s">
        <v>358</v>
      </c>
      <c r="D51" s="55" t="s">
        <v>397</v>
      </c>
      <c r="E51" s="55" t="s">
        <v>393</v>
      </c>
      <c r="F51" s="55" t="s">
        <v>398</v>
      </c>
      <c r="G51" s="55" t="s">
        <v>399</v>
      </c>
      <c r="H51" s="9" t="s">
        <v>496</v>
      </c>
      <c r="I51" s="15" t="s">
        <v>435</v>
      </c>
      <c r="J51" s="114" t="s">
        <v>436</v>
      </c>
      <c r="K51" s="494">
        <v>12.620415004269868</v>
      </c>
      <c r="L51" s="494">
        <v>6.1512024906352272</v>
      </c>
      <c r="M51" s="299">
        <v>1240</v>
      </c>
      <c r="N51" s="701">
        <v>9218334.9102268778</v>
      </c>
      <c r="O51" s="475" t="s">
        <v>437</v>
      </c>
      <c r="P51" s="495">
        <v>2.1432396692857294</v>
      </c>
      <c r="Q51" s="373" t="s">
        <v>439</v>
      </c>
      <c r="R51" s="496" t="s">
        <v>439</v>
      </c>
      <c r="S51" s="497">
        <v>29</v>
      </c>
      <c r="T51" s="498">
        <v>29</v>
      </c>
      <c r="U51" s="16">
        <v>0</v>
      </c>
      <c r="V51" s="9">
        <v>0</v>
      </c>
      <c r="W51" s="16">
        <v>0</v>
      </c>
      <c r="X51" s="9">
        <v>0</v>
      </c>
      <c r="Y51" s="16">
        <f t="shared" si="1"/>
        <v>29</v>
      </c>
      <c r="Z51" s="9">
        <f t="shared" si="1"/>
        <v>29</v>
      </c>
      <c r="AA51" s="499">
        <v>151.84</v>
      </c>
      <c r="AB51" s="698">
        <v>151.84</v>
      </c>
      <c r="AC51" s="465">
        <v>0</v>
      </c>
      <c r="AD51" s="686">
        <v>0</v>
      </c>
      <c r="AE51" s="16">
        <v>0</v>
      </c>
      <c r="AF51" s="9">
        <v>0</v>
      </c>
      <c r="AG51" s="500">
        <f t="shared" ref="AG51:AH53" si="45">AA51+AC51+AE51</f>
        <v>151.84</v>
      </c>
      <c r="AH51" s="501">
        <f t="shared" si="45"/>
        <v>151.84</v>
      </c>
      <c r="AI51" s="502">
        <f t="shared" si="9"/>
        <v>7.0846019778368158E-2</v>
      </c>
      <c r="AJ51" s="503">
        <f t="shared" ref="AJ51:AK53" si="46">AA51*0.186*8760</f>
        <v>247402.02239999999</v>
      </c>
      <c r="AK51" s="504">
        <f t="shared" si="46"/>
        <v>247402.02239999999</v>
      </c>
      <c r="AL51" s="503">
        <f t="shared" ref="AL51:AM53" si="47">AC51*8760</f>
        <v>0</v>
      </c>
      <c r="AM51" s="504">
        <f t="shared" si="47"/>
        <v>0</v>
      </c>
      <c r="AN51" s="16">
        <v>0</v>
      </c>
      <c r="AO51" s="9">
        <v>0</v>
      </c>
      <c r="AP51" s="505">
        <f t="shared" ref="AP51:AQ53" si="48">AJ51+AL51+AN51</f>
        <v>247402.02239999999</v>
      </c>
      <c r="AQ51" s="506">
        <f t="shared" si="48"/>
        <v>247402.02239999999</v>
      </c>
      <c r="AR51" s="20" t="s">
        <v>358</v>
      </c>
      <c r="AS51" s="507" t="s">
        <v>358</v>
      </c>
      <c r="AT51" s="507" t="s">
        <v>358</v>
      </c>
      <c r="AU51" s="507" t="s">
        <v>358</v>
      </c>
      <c r="AV51" s="507" t="s">
        <v>358</v>
      </c>
      <c r="AW51" s="507" t="s">
        <v>358</v>
      </c>
      <c r="AX51" s="507" t="s">
        <v>358</v>
      </c>
      <c r="AY51" s="507" t="s">
        <v>358</v>
      </c>
      <c r="AZ51" s="474">
        <f t="shared" si="6"/>
        <v>9218334.9102268778</v>
      </c>
      <c r="BA51" s="475">
        <v>0</v>
      </c>
      <c r="BB51" s="476">
        <f t="shared" ref="BB51:BB55" si="49">P51</f>
        <v>2.1432396692857294</v>
      </c>
      <c r="BC51" s="475">
        <v>0</v>
      </c>
      <c r="BD51" s="477">
        <f t="shared" ref="BD51:BD58" si="50">(((92178/SUM(P$15:P$71))*P51)/92178)*21417</f>
        <v>408.65997389424371</v>
      </c>
      <c r="BE51" s="475">
        <v>0</v>
      </c>
      <c r="BF51" s="475">
        <v>0.95</v>
      </c>
      <c r="BG51" s="475">
        <v>0</v>
      </c>
      <c r="BH51" s="478" t="s">
        <v>358</v>
      </c>
      <c r="BI51" s="475">
        <v>0</v>
      </c>
      <c r="BJ51" s="475">
        <v>0</v>
      </c>
      <c r="BK51" s="479">
        <v>1.6666666666666667</v>
      </c>
      <c r="BL51" s="480"/>
      <c r="BM51" s="457">
        <v>0</v>
      </c>
      <c r="BN51" s="481" t="s">
        <v>362</v>
      </c>
      <c r="BO51" s="457" t="s">
        <v>358</v>
      </c>
      <c r="BP51" s="483">
        <v>0</v>
      </c>
      <c r="BQ51" s="508" t="s">
        <v>358</v>
      </c>
      <c r="BR51" s="485" t="s">
        <v>358</v>
      </c>
      <c r="BS51" s="486">
        <v>77.56</v>
      </c>
      <c r="BT51" s="487">
        <v>7.7766699999999958</v>
      </c>
      <c r="BU51" s="488">
        <v>75.569999999999993</v>
      </c>
      <c r="BV51" s="489">
        <v>71.68333299999999</v>
      </c>
      <c r="BW51" s="490">
        <v>1.347</v>
      </c>
      <c r="BX51" s="491">
        <v>0.27866670000000004</v>
      </c>
      <c r="BY51" s="491">
        <v>1.0620000000000001</v>
      </c>
      <c r="BZ51" s="458">
        <v>0.99366670000000001</v>
      </c>
      <c r="CA51" s="364" t="s">
        <v>358</v>
      </c>
      <c r="CB51" s="373" t="s">
        <v>358</v>
      </c>
      <c r="CC51" s="509" t="s">
        <v>358</v>
      </c>
      <c r="CD51" s="459" t="s">
        <v>358</v>
      </c>
      <c r="CE51" s="483" t="s">
        <v>358</v>
      </c>
      <c r="CF51" s="483">
        <v>0</v>
      </c>
    </row>
    <row r="52" spans="1:84" s="112" customFormat="1" ht="30" customHeight="1" x14ac:dyDescent="0.3">
      <c r="A52" s="57" t="str">
        <f t="shared" si="0"/>
        <v>Unitil - FG&amp;E</v>
      </c>
      <c r="B52" s="63" t="s">
        <v>358</v>
      </c>
      <c r="C52" s="63" t="s">
        <v>358</v>
      </c>
      <c r="D52" s="55" t="s">
        <v>397</v>
      </c>
      <c r="E52" s="55" t="s">
        <v>393</v>
      </c>
      <c r="F52" s="55" t="s">
        <v>400</v>
      </c>
      <c r="G52" s="55" t="s">
        <v>399</v>
      </c>
      <c r="H52" s="9" t="s">
        <v>496</v>
      </c>
      <c r="I52" s="15" t="s">
        <v>435</v>
      </c>
      <c r="J52" s="114" t="s">
        <v>436</v>
      </c>
      <c r="K52" s="494">
        <v>11.473104549336242</v>
      </c>
      <c r="L52" s="494">
        <v>22.604423873295453</v>
      </c>
      <c r="M52" s="299">
        <v>1221</v>
      </c>
      <c r="N52" s="701">
        <v>16654686.863829968</v>
      </c>
      <c r="O52" s="475" t="s">
        <v>437</v>
      </c>
      <c r="P52" s="495">
        <v>3.8721727854009824</v>
      </c>
      <c r="Q52" s="373" t="s">
        <v>439</v>
      </c>
      <c r="R52" s="496" t="s">
        <v>439</v>
      </c>
      <c r="S52" s="497">
        <v>118</v>
      </c>
      <c r="T52" s="498">
        <v>118</v>
      </c>
      <c r="U52" s="16">
        <v>0</v>
      </c>
      <c r="V52" s="9">
        <v>0</v>
      </c>
      <c r="W52" s="16">
        <v>0</v>
      </c>
      <c r="X52" s="9">
        <v>0</v>
      </c>
      <c r="Y52" s="16">
        <f t="shared" si="1"/>
        <v>118</v>
      </c>
      <c r="Z52" s="9">
        <f t="shared" si="1"/>
        <v>118</v>
      </c>
      <c r="AA52" s="499">
        <v>1469.5500000000002</v>
      </c>
      <c r="AB52" s="698">
        <v>1469.5500000000002</v>
      </c>
      <c r="AC52" s="465">
        <v>0</v>
      </c>
      <c r="AD52" s="686">
        <v>0</v>
      </c>
      <c r="AE52" s="16">
        <v>0</v>
      </c>
      <c r="AF52" s="9">
        <v>0</v>
      </c>
      <c r="AG52" s="500">
        <f t="shared" si="45"/>
        <v>1469.5500000000002</v>
      </c>
      <c r="AH52" s="501">
        <f t="shared" si="45"/>
        <v>1469.5500000000002</v>
      </c>
      <c r="AI52" s="502">
        <f t="shared" si="9"/>
        <v>0.37951560569315379</v>
      </c>
      <c r="AJ52" s="503">
        <f t="shared" si="46"/>
        <v>2394425.9880000004</v>
      </c>
      <c r="AK52" s="504">
        <f t="shared" si="46"/>
        <v>2394425.9880000004</v>
      </c>
      <c r="AL52" s="503">
        <f t="shared" si="47"/>
        <v>0</v>
      </c>
      <c r="AM52" s="504">
        <f t="shared" si="47"/>
        <v>0</v>
      </c>
      <c r="AN52" s="16">
        <v>0</v>
      </c>
      <c r="AO52" s="9">
        <v>0</v>
      </c>
      <c r="AP52" s="505">
        <f t="shared" si="48"/>
        <v>2394425.9880000004</v>
      </c>
      <c r="AQ52" s="506">
        <f t="shared" si="48"/>
        <v>2394425.9880000004</v>
      </c>
      <c r="AR52" s="20" t="s">
        <v>358</v>
      </c>
      <c r="AS52" s="507" t="s">
        <v>358</v>
      </c>
      <c r="AT52" s="507" t="s">
        <v>358</v>
      </c>
      <c r="AU52" s="507" t="s">
        <v>358</v>
      </c>
      <c r="AV52" s="507" t="s">
        <v>358</v>
      </c>
      <c r="AW52" s="507" t="s">
        <v>358</v>
      </c>
      <c r="AX52" s="507" t="s">
        <v>358</v>
      </c>
      <c r="AY52" s="507" t="s">
        <v>358</v>
      </c>
      <c r="AZ52" s="474">
        <f t="shared" si="6"/>
        <v>16654686.863829968</v>
      </c>
      <c r="BA52" s="475">
        <v>0</v>
      </c>
      <c r="BB52" s="476">
        <f t="shared" si="49"/>
        <v>3.8721727854009824</v>
      </c>
      <c r="BC52" s="475">
        <v>0</v>
      </c>
      <c r="BD52" s="477">
        <f t="shared" si="50"/>
        <v>738.32248071599406</v>
      </c>
      <c r="BE52" s="475">
        <v>0</v>
      </c>
      <c r="BF52" s="475">
        <v>0.95</v>
      </c>
      <c r="BG52" s="475">
        <v>0</v>
      </c>
      <c r="BH52" s="478" t="s">
        <v>358</v>
      </c>
      <c r="BI52" s="475">
        <v>0</v>
      </c>
      <c r="BJ52" s="475">
        <v>0</v>
      </c>
      <c r="BK52" s="479">
        <v>1.6666666666666667</v>
      </c>
      <c r="BL52" s="480"/>
      <c r="BM52" s="457">
        <v>0</v>
      </c>
      <c r="BN52" s="481" t="s">
        <v>362</v>
      </c>
      <c r="BO52" s="457" t="s">
        <v>358</v>
      </c>
      <c r="BP52" s="483">
        <v>0</v>
      </c>
      <c r="BQ52" s="508" t="s">
        <v>358</v>
      </c>
      <c r="BR52" s="485" t="s">
        <v>358</v>
      </c>
      <c r="BS52" s="486">
        <v>67.92</v>
      </c>
      <c r="BT52" s="487">
        <v>-169.5933</v>
      </c>
      <c r="BU52" s="488">
        <v>67.19</v>
      </c>
      <c r="BV52" s="489">
        <v>-14.903329999999997</v>
      </c>
      <c r="BW52" s="490">
        <v>0.90200000000000002</v>
      </c>
      <c r="BX52" s="491">
        <v>-2.0053332999999998</v>
      </c>
      <c r="BY52" s="491">
        <v>0.88900000000000001</v>
      </c>
      <c r="BZ52" s="458">
        <v>-0.62566670000000002</v>
      </c>
      <c r="CA52" s="364" t="s">
        <v>358</v>
      </c>
      <c r="CB52" s="373" t="s">
        <v>358</v>
      </c>
      <c r="CC52" s="509" t="s">
        <v>358</v>
      </c>
      <c r="CD52" s="459" t="s">
        <v>358</v>
      </c>
      <c r="CE52" s="483" t="s">
        <v>358</v>
      </c>
      <c r="CF52" s="483">
        <v>0</v>
      </c>
    </row>
    <row r="53" spans="1:84" s="112" customFormat="1" ht="30" customHeight="1" x14ac:dyDescent="0.3">
      <c r="A53" s="57" t="str">
        <f t="shared" si="0"/>
        <v>Unitil - FG&amp;E</v>
      </c>
      <c r="B53" s="63" t="s">
        <v>358</v>
      </c>
      <c r="C53" s="63" t="s">
        <v>358</v>
      </c>
      <c r="D53" s="55" t="s">
        <v>397</v>
      </c>
      <c r="E53" s="55" t="s">
        <v>393</v>
      </c>
      <c r="F53" s="55" t="s">
        <v>401</v>
      </c>
      <c r="G53" s="55" t="s">
        <v>393</v>
      </c>
      <c r="H53" s="9" t="s">
        <v>496</v>
      </c>
      <c r="I53" s="15" t="s">
        <v>435</v>
      </c>
      <c r="J53" s="114" t="s">
        <v>436</v>
      </c>
      <c r="K53" s="494">
        <v>12.692121907703218</v>
      </c>
      <c r="L53" s="494">
        <v>18.771145720757573</v>
      </c>
      <c r="M53" s="299">
        <v>1279</v>
      </c>
      <c r="N53" s="701">
        <v>12645225.211426457</v>
      </c>
      <c r="O53" s="475" t="s">
        <v>437</v>
      </c>
      <c r="P53" s="495">
        <v>2.9399830407674128</v>
      </c>
      <c r="Q53" s="373" t="s">
        <v>439</v>
      </c>
      <c r="R53" s="496" t="s">
        <v>439</v>
      </c>
      <c r="S53" s="497">
        <v>79</v>
      </c>
      <c r="T53" s="498">
        <v>79</v>
      </c>
      <c r="U53" s="16">
        <v>0</v>
      </c>
      <c r="V53" s="9">
        <v>0</v>
      </c>
      <c r="W53" s="16">
        <v>0</v>
      </c>
      <c r="X53" s="9">
        <v>0</v>
      </c>
      <c r="Y53" s="16">
        <f t="shared" si="1"/>
        <v>79</v>
      </c>
      <c r="Z53" s="9">
        <f t="shared" si="1"/>
        <v>79</v>
      </c>
      <c r="AA53" s="499">
        <v>1775.7099999999987</v>
      </c>
      <c r="AB53" s="698">
        <v>1775.7099999999987</v>
      </c>
      <c r="AC53" s="465">
        <v>0</v>
      </c>
      <c r="AD53" s="686">
        <v>0</v>
      </c>
      <c r="AE53" s="16">
        <v>0</v>
      </c>
      <c r="AF53" s="9">
        <v>0</v>
      </c>
      <c r="AG53" s="500">
        <f t="shared" si="45"/>
        <v>1775.7099999999987</v>
      </c>
      <c r="AH53" s="501">
        <f t="shared" si="45"/>
        <v>1775.7099999999987</v>
      </c>
      <c r="AI53" s="502">
        <f t="shared" si="9"/>
        <v>0.60398647726093413</v>
      </c>
      <c r="AJ53" s="503">
        <f t="shared" si="46"/>
        <v>2893270.8455999978</v>
      </c>
      <c r="AK53" s="504">
        <f t="shared" si="46"/>
        <v>2893270.8455999978</v>
      </c>
      <c r="AL53" s="503">
        <f t="shared" si="47"/>
        <v>0</v>
      </c>
      <c r="AM53" s="504">
        <f t="shared" si="47"/>
        <v>0</v>
      </c>
      <c r="AN53" s="16">
        <v>0</v>
      </c>
      <c r="AO53" s="9">
        <v>0</v>
      </c>
      <c r="AP53" s="505">
        <f t="shared" si="48"/>
        <v>2893270.8455999978</v>
      </c>
      <c r="AQ53" s="506">
        <f t="shared" si="48"/>
        <v>2893270.8455999978</v>
      </c>
      <c r="AR53" s="20" t="s">
        <v>358</v>
      </c>
      <c r="AS53" s="507" t="s">
        <v>358</v>
      </c>
      <c r="AT53" s="507" t="s">
        <v>358</v>
      </c>
      <c r="AU53" s="507" t="s">
        <v>358</v>
      </c>
      <c r="AV53" s="507" t="s">
        <v>358</v>
      </c>
      <c r="AW53" s="507" t="s">
        <v>358</v>
      </c>
      <c r="AX53" s="507" t="s">
        <v>358</v>
      </c>
      <c r="AY53" s="507" t="s">
        <v>358</v>
      </c>
      <c r="AZ53" s="474">
        <f t="shared" si="6"/>
        <v>12645225.211426457</v>
      </c>
      <c r="BA53" s="475">
        <v>0</v>
      </c>
      <c r="BB53" s="476">
        <f t="shared" si="49"/>
        <v>2.9399830407674128</v>
      </c>
      <c r="BC53" s="475">
        <v>0</v>
      </c>
      <c r="BD53" s="477">
        <f t="shared" si="50"/>
        <v>560.57817980288439</v>
      </c>
      <c r="BE53" s="475">
        <v>0</v>
      </c>
      <c r="BF53" s="475">
        <v>0.95</v>
      </c>
      <c r="BG53" s="475">
        <v>0</v>
      </c>
      <c r="BH53" s="478" t="s">
        <v>358</v>
      </c>
      <c r="BI53" s="475">
        <v>0</v>
      </c>
      <c r="BJ53" s="475">
        <v>0</v>
      </c>
      <c r="BK53" s="479">
        <v>1.3333333333333333</v>
      </c>
      <c r="BL53" s="480"/>
      <c r="BM53" s="457">
        <v>0</v>
      </c>
      <c r="BN53" s="481" t="s">
        <v>362</v>
      </c>
      <c r="BO53" s="457" t="s">
        <v>358</v>
      </c>
      <c r="BP53" s="483">
        <v>0</v>
      </c>
      <c r="BQ53" s="508" t="s">
        <v>358</v>
      </c>
      <c r="BR53" s="485" t="s">
        <v>358</v>
      </c>
      <c r="BS53" s="486">
        <v>110.88</v>
      </c>
      <c r="BT53" s="487">
        <v>-104.30000000000001</v>
      </c>
      <c r="BU53" s="488">
        <v>108.49</v>
      </c>
      <c r="BV53" s="489">
        <v>68.209999999999994</v>
      </c>
      <c r="BW53" s="490">
        <v>1.335</v>
      </c>
      <c r="BX53" s="491">
        <v>-0.73666670000000023</v>
      </c>
      <c r="BY53" s="491">
        <v>1.3080000000000001</v>
      </c>
      <c r="BZ53" s="458">
        <v>0.6513333</v>
      </c>
      <c r="CA53" s="364" t="s">
        <v>358</v>
      </c>
      <c r="CB53" s="373" t="s">
        <v>358</v>
      </c>
      <c r="CC53" s="509" t="s">
        <v>358</v>
      </c>
      <c r="CD53" s="459" t="s">
        <v>358</v>
      </c>
      <c r="CE53" s="483" t="s">
        <v>358</v>
      </c>
      <c r="CF53" s="483">
        <v>0</v>
      </c>
    </row>
    <row r="54" spans="1:84" s="112" customFormat="1" ht="30" customHeight="1" x14ac:dyDescent="0.3">
      <c r="A54" s="57" t="str">
        <f t="shared" si="0"/>
        <v>Unitil - FG&amp;E</v>
      </c>
      <c r="B54" s="63" t="s">
        <v>358</v>
      </c>
      <c r="C54" s="63" t="s">
        <v>358</v>
      </c>
      <c r="D54" s="55" t="s">
        <v>397</v>
      </c>
      <c r="E54" s="55" t="s">
        <v>393</v>
      </c>
      <c r="F54" s="448"/>
      <c r="G54" s="448"/>
      <c r="H54" s="449"/>
      <c r="I54" s="511"/>
      <c r="J54" s="448"/>
      <c r="K54" s="448"/>
      <c r="L54" s="448"/>
      <c r="M54" s="448"/>
      <c r="N54" s="512"/>
      <c r="O54" s="512"/>
      <c r="P54" s="513"/>
      <c r="Q54" s="514"/>
      <c r="R54" s="513"/>
      <c r="S54" s="515"/>
      <c r="T54" s="449"/>
      <c r="U54" s="515"/>
      <c r="V54" s="449"/>
      <c r="W54" s="515"/>
      <c r="X54" s="449"/>
      <c r="Y54" s="515"/>
      <c r="Z54" s="449"/>
      <c r="AA54" s="516"/>
      <c r="AB54" s="710"/>
      <c r="AC54" s="517"/>
      <c r="AD54" s="711"/>
      <c r="AE54" s="515"/>
      <c r="AF54" s="449"/>
      <c r="AG54" s="511"/>
      <c r="AH54" s="449"/>
      <c r="AI54" s="518"/>
      <c r="AJ54" s="515"/>
      <c r="AK54" s="449"/>
      <c r="AL54" s="515"/>
      <c r="AM54" s="449"/>
      <c r="AN54" s="515"/>
      <c r="AO54" s="449"/>
      <c r="AP54" s="515"/>
      <c r="AQ54" s="449"/>
      <c r="AR54" s="20" t="s">
        <v>358</v>
      </c>
      <c r="AS54" s="507" t="s">
        <v>358</v>
      </c>
      <c r="AT54" s="507" t="s">
        <v>358</v>
      </c>
      <c r="AU54" s="507" t="s">
        <v>358</v>
      </c>
      <c r="AV54" s="507" t="s">
        <v>358</v>
      </c>
      <c r="AW54" s="507" t="s">
        <v>358</v>
      </c>
      <c r="AX54" s="507" t="s">
        <v>358</v>
      </c>
      <c r="AY54" s="507" t="s">
        <v>358</v>
      </c>
      <c r="AZ54" s="512"/>
      <c r="BA54" s="480"/>
      <c r="BB54" s="480"/>
      <c r="BC54" s="480"/>
      <c r="BD54" s="519"/>
      <c r="BE54" s="480"/>
      <c r="BF54" s="480"/>
      <c r="BG54" s="480"/>
      <c r="BH54" s="480"/>
      <c r="BI54" s="480"/>
      <c r="BJ54" s="480"/>
      <c r="BK54" s="480"/>
      <c r="BL54" s="480"/>
      <c r="BM54" s="457">
        <v>0</v>
      </c>
      <c r="BN54" s="481" t="s">
        <v>362</v>
      </c>
      <c r="BO54" s="457" t="s">
        <v>358</v>
      </c>
      <c r="BP54" s="483">
        <v>0</v>
      </c>
      <c r="BQ54" s="508" t="s">
        <v>358</v>
      </c>
      <c r="BR54" s="485" t="s">
        <v>358</v>
      </c>
      <c r="BS54" s="520"/>
      <c r="BT54" s="521"/>
      <c r="BU54" s="522"/>
      <c r="BV54" s="523"/>
      <c r="BW54" s="524"/>
      <c r="BX54" s="525"/>
      <c r="BY54" s="525"/>
      <c r="BZ54" s="526"/>
      <c r="CA54" s="364" t="s">
        <v>358</v>
      </c>
      <c r="CB54" s="373" t="s">
        <v>358</v>
      </c>
      <c r="CC54" s="509" t="s">
        <v>358</v>
      </c>
      <c r="CD54" s="459" t="s">
        <v>358</v>
      </c>
      <c r="CE54" s="483" t="s">
        <v>358</v>
      </c>
      <c r="CF54" s="483">
        <v>0</v>
      </c>
    </row>
    <row r="55" spans="1:84" s="112" customFormat="1" ht="30" customHeight="1" x14ac:dyDescent="0.3">
      <c r="A55" s="57" t="str">
        <f t="shared" si="0"/>
        <v>Unitil - FG&amp;E</v>
      </c>
      <c r="B55" s="63" t="s">
        <v>358</v>
      </c>
      <c r="C55" s="63" t="s">
        <v>358</v>
      </c>
      <c r="D55" s="55" t="s">
        <v>402</v>
      </c>
      <c r="E55" s="55" t="s">
        <v>360</v>
      </c>
      <c r="F55" s="55" t="s">
        <v>403</v>
      </c>
      <c r="G55" s="55" t="s">
        <v>404</v>
      </c>
      <c r="H55" s="9" t="s">
        <v>496</v>
      </c>
      <c r="I55" s="15" t="s">
        <v>435</v>
      </c>
      <c r="J55" s="114" t="s">
        <v>436</v>
      </c>
      <c r="K55" s="494">
        <v>7.6487363662241616</v>
      </c>
      <c r="L55" s="494">
        <v>23.270739144829548</v>
      </c>
      <c r="M55" s="299">
        <v>761</v>
      </c>
      <c r="N55" s="701">
        <v>12624663.869619265</v>
      </c>
      <c r="O55" s="475" t="s">
        <v>437</v>
      </c>
      <c r="P55" s="495">
        <v>2.9352025805385238</v>
      </c>
      <c r="Q55" s="373" t="s">
        <v>439</v>
      </c>
      <c r="R55" s="496" t="s">
        <v>439</v>
      </c>
      <c r="S55" s="497">
        <v>89</v>
      </c>
      <c r="T55" s="498">
        <v>89</v>
      </c>
      <c r="U55" s="16">
        <v>0</v>
      </c>
      <c r="V55" s="9">
        <v>0</v>
      </c>
      <c r="W55" s="16">
        <v>0</v>
      </c>
      <c r="X55" s="9">
        <v>0</v>
      </c>
      <c r="Y55" s="16">
        <f t="shared" si="1"/>
        <v>89</v>
      </c>
      <c r="Z55" s="9">
        <f t="shared" si="1"/>
        <v>89</v>
      </c>
      <c r="AA55" s="499">
        <v>3055.36</v>
      </c>
      <c r="AB55" s="698">
        <v>3055.3599999999997</v>
      </c>
      <c r="AC55" s="465">
        <v>0</v>
      </c>
      <c r="AD55" s="686">
        <v>0</v>
      </c>
      <c r="AE55" s="16">
        <v>0</v>
      </c>
      <c r="AF55" s="9">
        <v>0</v>
      </c>
      <c r="AG55" s="500">
        <f>AA55+AC55+AE55</f>
        <v>3055.36</v>
      </c>
      <c r="AH55" s="501">
        <f>AB55+AD55+AF55</f>
        <v>3055.3599999999997</v>
      </c>
      <c r="AI55" s="502">
        <f t="shared" si="9"/>
        <v>1.0409366700132265</v>
      </c>
      <c r="AJ55" s="503">
        <f>AA55*0.186*8760</f>
        <v>4978281.3695999999</v>
      </c>
      <c r="AK55" s="504">
        <f>AB55*0.186*8760</f>
        <v>4978281.3695999989</v>
      </c>
      <c r="AL55" s="503">
        <f>AC55*8760</f>
        <v>0</v>
      </c>
      <c r="AM55" s="504">
        <f>AD55*8760</f>
        <v>0</v>
      </c>
      <c r="AN55" s="16">
        <v>0</v>
      </c>
      <c r="AO55" s="9">
        <v>0</v>
      </c>
      <c r="AP55" s="505">
        <f>AJ55+AL55+AN55</f>
        <v>4978281.3695999999</v>
      </c>
      <c r="AQ55" s="506">
        <f>AK55+AM55+AO55</f>
        <v>4978281.3695999989</v>
      </c>
      <c r="AR55" s="20" t="s">
        <v>358</v>
      </c>
      <c r="AS55" s="507" t="s">
        <v>358</v>
      </c>
      <c r="AT55" s="507" t="s">
        <v>358</v>
      </c>
      <c r="AU55" s="507" t="s">
        <v>358</v>
      </c>
      <c r="AV55" s="507" t="s">
        <v>358</v>
      </c>
      <c r="AW55" s="507" t="s">
        <v>358</v>
      </c>
      <c r="AX55" s="507" t="s">
        <v>358</v>
      </c>
      <c r="AY55" s="507" t="s">
        <v>358</v>
      </c>
      <c r="AZ55" s="474">
        <f t="shared" si="6"/>
        <v>12624663.869619265</v>
      </c>
      <c r="BA55" s="475">
        <v>0</v>
      </c>
      <c r="BB55" s="476">
        <f t="shared" si="49"/>
        <v>2.9352025805385238</v>
      </c>
      <c r="BC55" s="475">
        <v>0</v>
      </c>
      <c r="BD55" s="477">
        <f t="shared" si="50"/>
        <v>559.66667056743267</v>
      </c>
      <c r="BE55" s="475">
        <v>0</v>
      </c>
      <c r="BF55" s="475">
        <v>0.95</v>
      </c>
      <c r="BG55" s="475">
        <v>0</v>
      </c>
      <c r="BH55" s="478" t="s">
        <v>358</v>
      </c>
      <c r="BI55" s="475">
        <v>0</v>
      </c>
      <c r="BJ55" s="475">
        <v>0</v>
      </c>
      <c r="BK55" s="479">
        <v>1.6666666666666667</v>
      </c>
      <c r="BL55" s="480"/>
      <c r="BM55" s="457">
        <v>0</v>
      </c>
      <c r="BN55" s="481" t="s">
        <v>362</v>
      </c>
      <c r="BO55" s="457" t="s">
        <v>358</v>
      </c>
      <c r="BP55" s="483">
        <v>0</v>
      </c>
      <c r="BQ55" s="508" t="s">
        <v>358</v>
      </c>
      <c r="BR55" s="485" t="s">
        <v>358</v>
      </c>
      <c r="BS55" s="486">
        <v>164.82</v>
      </c>
      <c r="BT55" s="487">
        <v>-24.903300000000002</v>
      </c>
      <c r="BU55" s="488">
        <v>148.05000000000001</v>
      </c>
      <c r="BV55" s="489">
        <v>106.68333000000001</v>
      </c>
      <c r="BW55" s="490">
        <v>2.0910000000000002</v>
      </c>
      <c r="BX55" s="491">
        <v>0.55300000000000016</v>
      </c>
      <c r="BY55" s="491">
        <v>1.8080000000000001</v>
      </c>
      <c r="BZ55" s="458">
        <v>1.1503333</v>
      </c>
      <c r="CA55" s="364" t="s">
        <v>358</v>
      </c>
      <c r="CB55" s="373" t="s">
        <v>358</v>
      </c>
      <c r="CC55" s="509" t="s">
        <v>358</v>
      </c>
      <c r="CD55" s="459" t="s">
        <v>358</v>
      </c>
      <c r="CE55" s="483" t="s">
        <v>358</v>
      </c>
      <c r="CF55" s="483">
        <v>0</v>
      </c>
    </row>
    <row r="56" spans="1:84" s="112" customFormat="1" ht="30" customHeight="1" x14ac:dyDescent="0.3">
      <c r="A56" s="57" t="str">
        <f t="shared" si="0"/>
        <v>Unitil - FG&amp;E</v>
      </c>
      <c r="B56" s="63" t="s">
        <v>358</v>
      </c>
      <c r="C56" s="63" t="s">
        <v>358</v>
      </c>
      <c r="D56" s="55" t="s">
        <v>402</v>
      </c>
      <c r="E56" s="55" t="s">
        <v>360</v>
      </c>
      <c r="F56" s="448"/>
      <c r="G56" s="448"/>
      <c r="H56" s="449"/>
      <c r="I56" s="511"/>
      <c r="J56" s="448"/>
      <c r="K56" s="448"/>
      <c r="L56" s="448"/>
      <c r="M56" s="448"/>
      <c r="N56" s="512"/>
      <c r="O56" s="512"/>
      <c r="P56" s="513"/>
      <c r="Q56" s="514"/>
      <c r="R56" s="513"/>
      <c r="S56" s="515"/>
      <c r="T56" s="449"/>
      <c r="U56" s="515"/>
      <c r="V56" s="449"/>
      <c r="W56" s="515"/>
      <c r="X56" s="449"/>
      <c r="Y56" s="515"/>
      <c r="Z56" s="449"/>
      <c r="AA56" s="516"/>
      <c r="AB56" s="710"/>
      <c r="AC56" s="517"/>
      <c r="AD56" s="711"/>
      <c r="AE56" s="515"/>
      <c r="AF56" s="449"/>
      <c r="AG56" s="511"/>
      <c r="AH56" s="449"/>
      <c r="AI56" s="518"/>
      <c r="AJ56" s="515"/>
      <c r="AK56" s="449"/>
      <c r="AL56" s="515"/>
      <c r="AM56" s="449"/>
      <c r="AN56" s="515"/>
      <c r="AO56" s="449"/>
      <c r="AP56" s="515"/>
      <c r="AQ56" s="449"/>
      <c r="AR56" s="20" t="s">
        <v>358</v>
      </c>
      <c r="AS56" s="507" t="s">
        <v>358</v>
      </c>
      <c r="AT56" s="507" t="s">
        <v>358</v>
      </c>
      <c r="AU56" s="507" t="s">
        <v>358</v>
      </c>
      <c r="AV56" s="507" t="s">
        <v>358</v>
      </c>
      <c r="AW56" s="507" t="s">
        <v>358</v>
      </c>
      <c r="AX56" s="507" t="s">
        <v>358</v>
      </c>
      <c r="AY56" s="507" t="s">
        <v>358</v>
      </c>
      <c r="AZ56" s="512"/>
      <c r="BA56" s="480"/>
      <c r="BB56" s="480"/>
      <c r="BC56" s="480"/>
      <c r="BD56" s="519"/>
      <c r="BE56" s="480"/>
      <c r="BF56" s="480"/>
      <c r="BG56" s="480"/>
      <c r="BH56" s="480"/>
      <c r="BI56" s="480"/>
      <c r="BJ56" s="480"/>
      <c r="BK56" s="480"/>
      <c r="BL56" s="480"/>
      <c r="BM56" s="457">
        <v>0</v>
      </c>
      <c r="BN56" s="481" t="s">
        <v>362</v>
      </c>
      <c r="BO56" s="457" t="s">
        <v>358</v>
      </c>
      <c r="BP56" s="483">
        <v>0</v>
      </c>
      <c r="BQ56" s="508" t="s">
        <v>358</v>
      </c>
      <c r="BR56" s="485" t="s">
        <v>358</v>
      </c>
      <c r="BS56" s="520"/>
      <c r="BT56" s="521"/>
      <c r="BU56" s="522"/>
      <c r="BV56" s="523"/>
      <c r="BW56" s="524"/>
      <c r="BX56" s="525"/>
      <c r="BY56" s="525"/>
      <c r="BZ56" s="526"/>
      <c r="CA56" s="364" t="s">
        <v>358</v>
      </c>
      <c r="CB56" s="373" t="s">
        <v>358</v>
      </c>
      <c r="CC56" s="509" t="s">
        <v>358</v>
      </c>
      <c r="CD56" s="459" t="s">
        <v>358</v>
      </c>
      <c r="CE56" s="483" t="s">
        <v>358</v>
      </c>
      <c r="CF56" s="483">
        <v>0</v>
      </c>
    </row>
    <row r="57" spans="1:84" s="112" customFormat="1" ht="30" customHeight="1" x14ac:dyDescent="0.3">
      <c r="A57" s="57" t="str">
        <f t="shared" si="0"/>
        <v>Unitil - FG&amp;E</v>
      </c>
      <c r="B57" s="63" t="s">
        <v>358</v>
      </c>
      <c r="C57" s="63" t="s">
        <v>358</v>
      </c>
      <c r="D57" s="55" t="s">
        <v>405</v>
      </c>
      <c r="E57" s="55" t="s">
        <v>370</v>
      </c>
      <c r="F57" s="55" t="s">
        <v>406</v>
      </c>
      <c r="G57" s="55" t="s">
        <v>374</v>
      </c>
      <c r="H57" s="9" t="s">
        <v>496</v>
      </c>
      <c r="I57" s="15" t="s">
        <v>435</v>
      </c>
      <c r="J57" s="114" t="s">
        <v>436</v>
      </c>
      <c r="K57" s="494">
        <v>12.692121907703218</v>
      </c>
      <c r="L57" s="494">
        <v>51.220298387973479</v>
      </c>
      <c r="M57" s="299">
        <v>1965</v>
      </c>
      <c r="N57" s="701">
        <v>21726484.509605344</v>
      </c>
      <c r="O57" s="475" t="s">
        <v>437</v>
      </c>
      <c r="P57" s="495">
        <v>5.0513529751938737</v>
      </c>
      <c r="Q57" s="373" t="s">
        <v>439</v>
      </c>
      <c r="R57" s="496" t="s">
        <v>439</v>
      </c>
      <c r="S57" s="497">
        <v>118</v>
      </c>
      <c r="T57" s="498">
        <v>118</v>
      </c>
      <c r="U57" s="16">
        <v>0</v>
      </c>
      <c r="V57" s="9">
        <v>0</v>
      </c>
      <c r="W57" s="16">
        <v>0</v>
      </c>
      <c r="X57" s="9">
        <v>0</v>
      </c>
      <c r="Y57" s="16">
        <f t="shared" si="1"/>
        <v>118</v>
      </c>
      <c r="Z57" s="9">
        <f t="shared" si="1"/>
        <v>118</v>
      </c>
      <c r="AA57" s="499">
        <v>923.49000000000035</v>
      </c>
      <c r="AB57" s="698">
        <v>923.49000000000035</v>
      </c>
      <c r="AC57" s="465">
        <v>0</v>
      </c>
      <c r="AD57" s="686">
        <v>0</v>
      </c>
      <c r="AE57" s="16">
        <v>0</v>
      </c>
      <c r="AF57" s="9">
        <v>0</v>
      </c>
      <c r="AG57" s="500">
        <f>AA57+AC57+AE57</f>
        <v>923.49000000000035</v>
      </c>
      <c r="AH57" s="501">
        <f>AB57+AD57+AF57</f>
        <v>923.49000000000035</v>
      </c>
      <c r="AI57" s="502">
        <f t="shared" si="9"/>
        <v>0.18282032646205174</v>
      </c>
      <c r="AJ57" s="503">
        <f t="shared" ref="AJ57:AK58" si="51">AA57*0.186*8760</f>
        <v>1504697.6664000005</v>
      </c>
      <c r="AK57" s="504">
        <f t="shared" si="51"/>
        <v>1504697.6664000005</v>
      </c>
      <c r="AL57" s="503">
        <f t="shared" ref="AL57:AM58" si="52">AC57*8760</f>
        <v>0</v>
      </c>
      <c r="AM57" s="504">
        <f t="shared" si="52"/>
        <v>0</v>
      </c>
      <c r="AN57" s="16">
        <v>0</v>
      </c>
      <c r="AO57" s="9">
        <v>0</v>
      </c>
      <c r="AP57" s="505">
        <f t="shared" ref="AP57:AQ58" si="53">AJ57+AL57+AN57</f>
        <v>1504697.6664000005</v>
      </c>
      <c r="AQ57" s="506">
        <f t="shared" si="53"/>
        <v>1504697.6664000005</v>
      </c>
      <c r="AR57" s="20" t="s">
        <v>358</v>
      </c>
      <c r="AS57" s="507" t="s">
        <v>358</v>
      </c>
      <c r="AT57" s="507" t="s">
        <v>358</v>
      </c>
      <c r="AU57" s="507" t="s">
        <v>358</v>
      </c>
      <c r="AV57" s="507" t="s">
        <v>358</v>
      </c>
      <c r="AW57" s="507" t="s">
        <v>358</v>
      </c>
      <c r="AX57" s="507" t="s">
        <v>358</v>
      </c>
      <c r="AY57" s="507" t="s">
        <v>358</v>
      </c>
      <c r="AZ57" s="474">
        <f t="shared" si="6"/>
        <v>21726484.509605344</v>
      </c>
      <c r="BA57" s="475">
        <v>0</v>
      </c>
      <c r="BB57" s="476">
        <f t="shared" ref="BB57:BB58" si="54">P57</f>
        <v>5.0513529751938737</v>
      </c>
      <c r="BC57" s="475">
        <v>0</v>
      </c>
      <c r="BD57" s="477">
        <f t="shared" si="50"/>
        <v>963.1614254607822</v>
      </c>
      <c r="BE57" s="475">
        <v>0</v>
      </c>
      <c r="BF57" s="475">
        <v>0.95</v>
      </c>
      <c r="BG57" s="475">
        <v>0</v>
      </c>
      <c r="BH57" s="478" t="s">
        <v>358</v>
      </c>
      <c r="BI57" s="475">
        <v>0</v>
      </c>
      <c r="BJ57" s="475">
        <v>0</v>
      </c>
      <c r="BK57" s="479">
        <v>3</v>
      </c>
      <c r="BL57" s="480"/>
      <c r="BM57" s="457">
        <v>0</v>
      </c>
      <c r="BN57" s="481" t="s">
        <v>362</v>
      </c>
      <c r="BO57" s="457" t="s">
        <v>358</v>
      </c>
      <c r="BP57" s="483">
        <v>0</v>
      </c>
      <c r="BQ57" s="508" t="s">
        <v>358</v>
      </c>
      <c r="BR57" s="485" t="s">
        <v>358</v>
      </c>
      <c r="BS57" s="486">
        <v>171.63</v>
      </c>
      <c r="BT57" s="487">
        <v>-57.606700000000018</v>
      </c>
      <c r="BU57" s="488">
        <v>163.76</v>
      </c>
      <c r="BV57" s="489">
        <v>94.826669999999993</v>
      </c>
      <c r="BW57" s="490">
        <v>2.742</v>
      </c>
      <c r="BX57" s="491">
        <v>0.5013333000000002</v>
      </c>
      <c r="BY57" s="491">
        <v>1.7350000000000001</v>
      </c>
      <c r="BZ57" s="458">
        <v>0.87366670000000013</v>
      </c>
      <c r="CA57" s="364" t="s">
        <v>358</v>
      </c>
      <c r="CB57" s="373" t="s">
        <v>358</v>
      </c>
      <c r="CC57" s="509" t="s">
        <v>358</v>
      </c>
      <c r="CD57" s="459" t="s">
        <v>358</v>
      </c>
      <c r="CE57" s="483" t="s">
        <v>358</v>
      </c>
      <c r="CF57" s="483">
        <v>0</v>
      </c>
    </row>
    <row r="58" spans="1:84" s="112" customFormat="1" ht="30" customHeight="1" x14ac:dyDescent="0.3">
      <c r="A58" s="57" t="str">
        <f t="shared" si="0"/>
        <v>Unitil - FG&amp;E</v>
      </c>
      <c r="B58" s="63" t="s">
        <v>358</v>
      </c>
      <c r="C58" s="63" t="s">
        <v>358</v>
      </c>
      <c r="D58" s="55" t="s">
        <v>405</v>
      </c>
      <c r="E58" s="55" t="s">
        <v>370</v>
      </c>
      <c r="F58" s="55" t="s">
        <v>407</v>
      </c>
      <c r="G58" s="55" t="s">
        <v>408</v>
      </c>
      <c r="H58" s="9" t="s">
        <v>496</v>
      </c>
      <c r="I58" s="15" t="s">
        <v>435</v>
      </c>
      <c r="J58" s="114" t="s">
        <v>436</v>
      </c>
      <c r="K58" s="494">
        <v>8.2606352755220964</v>
      </c>
      <c r="L58" s="494">
        <v>61.902301144772728</v>
      </c>
      <c r="M58" s="299">
        <v>1299</v>
      </c>
      <c r="N58" s="701">
        <v>12336805.084318494</v>
      </c>
      <c r="O58" s="475" t="s">
        <v>437</v>
      </c>
      <c r="P58" s="495">
        <v>2.8682761373340608</v>
      </c>
      <c r="Q58" s="373" t="s">
        <v>439</v>
      </c>
      <c r="R58" s="496" t="s">
        <v>439</v>
      </c>
      <c r="S58" s="497">
        <v>158</v>
      </c>
      <c r="T58" s="498">
        <v>158</v>
      </c>
      <c r="U58" s="16">
        <v>0</v>
      </c>
      <c r="V58" s="9">
        <v>0</v>
      </c>
      <c r="W58" s="16">
        <v>0</v>
      </c>
      <c r="X58" s="9">
        <v>0</v>
      </c>
      <c r="Y58" s="16">
        <f t="shared" si="1"/>
        <v>158</v>
      </c>
      <c r="Z58" s="9">
        <f t="shared" si="1"/>
        <v>158</v>
      </c>
      <c r="AA58" s="499">
        <v>3969.3399999999997</v>
      </c>
      <c r="AB58" s="698">
        <v>3969.3399999999997</v>
      </c>
      <c r="AC58" s="465">
        <v>0</v>
      </c>
      <c r="AD58" s="686">
        <v>0</v>
      </c>
      <c r="AE58" s="16">
        <v>0</v>
      </c>
      <c r="AF58" s="9">
        <v>0</v>
      </c>
      <c r="AG58" s="500">
        <f>AA58+AC58+AE58</f>
        <v>3969.3399999999997</v>
      </c>
      <c r="AH58" s="501">
        <f>AB58+AD58+AF58</f>
        <v>3969.3399999999997</v>
      </c>
      <c r="AI58" s="502">
        <f t="shared" si="9"/>
        <v>1.3838765202325778</v>
      </c>
      <c r="AJ58" s="503">
        <f t="shared" si="51"/>
        <v>6467483.8223999999</v>
      </c>
      <c r="AK58" s="504">
        <f t="shared" si="51"/>
        <v>6467483.8223999999</v>
      </c>
      <c r="AL58" s="503">
        <f t="shared" si="52"/>
        <v>0</v>
      </c>
      <c r="AM58" s="504">
        <f t="shared" si="52"/>
        <v>0</v>
      </c>
      <c r="AN58" s="16">
        <v>0</v>
      </c>
      <c r="AO58" s="9">
        <v>0</v>
      </c>
      <c r="AP58" s="505">
        <f t="shared" si="53"/>
        <v>6467483.8223999999</v>
      </c>
      <c r="AQ58" s="506">
        <f t="shared" si="53"/>
        <v>6467483.8223999999</v>
      </c>
      <c r="AR58" s="20" t="s">
        <v>358</v>
      </c>
      <c r="AS58" s="507" t="s">
        <v>358</v>
      </c>
      <c r="AT58" s="507" t="s">
        <v>358</v>
      </c>
      <c r="AU58" s="507" t="s">
        <v>358</v>
      </c>
      <c r="AV58" s="507" t="s">
        <v>358</v>
      </c>
      <c r="AW58" s="507" t="s">
        <v>358</v>
      </c>
      <c r="AX58" s="507" t="s">
        <v>358</v>
      </c>
      <c r="AY58" s="507" t="s">
        <v>358</v>
      </c>
      <c r="AZ58" s="474">
        <f t="shared" si="6"/>
        <v>12336805.084318494</v>
      </c>
      <c r="BA58" s="475">
        <v>0</v>
      </c>
      <c r="BB58" s="476">
        <f t="shared" si="54"/>
        <v>2.8682761373340608</v>
      </c>
      <c r="BC58" s="475">
        <v>0</v>
      </c>
      <c r="BD58" s="477">
        <f t="shared" si="50"/>
        <v>546.90554127110659</v>
      </c>
      <c r="BE58" s="475">
        <v>0</v>
      </c>
      <c r="BF58" s="475">
        <v>0.95</v>
      </c>
      <c r="BG58" s="475">
        <v>0</v>
      </c>
      <c r="BH58" s="478" t="s">
        <v>358</v>
      </c>
      <c r="BI58" s="475">
        <v>0</v>
      </c>
      <c r="BJ58" s="475">
        <v>0</v>
      </c>
      <c r="BK58" s="479">
        <v>3.3333333333333335</v>
      </c>
      <c r="BL58" s="480"/>
      <c r="BM58" s="457">
        <v>0</v>
      </c>
      <c r="BN58" s="481" t="s">
        <v>362</v>
      </c>
      <c r="BO58" s="457" t="s">
        <v>358</v>
      </c>
      <c r="BP58" s="483">
        <v>0</v>
      </c>
      <c r="BQ58" s="508" t="s">
        <v>358</v>
      </c>
      <c r="BR58" s="485" t="s">
        <v>358</v>
      </c>
      <c r="BS58" s="486">
        <v>156.56</v>
      </c>
      <c r="BT58" s="487">
        <v>-258.04669999999999</v>
      </c>
      <c r="BU58" s="488">
        <v>101.3</v>
      </c>
      <c r="BV58" s="489">
        <v>1.9299999999999926</v>
      </c>
      <c r="BW58" s="490">
        <v>2.7959999999999998</v>
      </c>
      <c r="BX58" s="491">
        <v>-0.12600000000000033</v>
      </c>
      <c r="BY58" s="491">
        <v>1.163</v>
      </c>
      <c r="BZ58" s="458">
        <v>-0.17366670000000006</v>
      </c>
      <c r="CA58" s="364" t="s">
        <v>358</v>
      </c>
      <c r="CB58" s="373" t="s">
        <v>358</v>
      </c>
      <c r="CC58" s="509" t="s">
        <v>358</v>
      </c>
      <c r="CD58" s="459" t="s">
        <v>358</v>
      </c>
      <c r="CE58" s="483" t="s">
        <v>358</v>
      </c>
      <c r="CF58" s="483">
        <v>0</v>
      </c>
    </row>
    <row r="59" spans="1:84" s="112" customFormat="1" ht="30" customHeight="1" x14ac:dyDescent="0.3">
      <c r="A59" s="57" t="str">
        <f t="shared" si="0"/>
        <v>Unitil - FG&amp;E</v>
      </c>
      <c r="B59" s="63" t="s">
        <v>358</v>
      </c>
      <c r="C59" s="63" t="s">
        <v>358</v>
      </c>
      <c r="D59" s="55" t="s">
        <v>405</v>
      </c>
      <c r="E59" s="55" t="s">
        <v>370</v>
      </c>
      <c r="F59" s="448"/>
      <c r="G59" s="448"/>
      <c r="H59" s="449"/>
      <c r="I59" s="511"/>
      <c r="J59" s="448"/>
      <c r="K59" s="448"/>
      <c r="L59" s="448"/>
      <c r="M59" s="448"/>
      <c r="N59" s="512"/>
      <c r="O59" s="512"/>
      <c r="P59" s="513"/>
      <c r="Q59" s="514"/>
      <c r="R59" s="513"/>
      <c r="S59" s="515"/>
      <c r="T59" s="449"/>
      <c r="U59" s="515"/>
      <c r="V59" s="449"/>
      <c r="W59" s="515"/>
      <c r="X59" s="449"/>
      <c r="Y59" s="515"/>
      <c r="Z59" s="449"/>
      <c r="AA59" s="516"/>
      <c r="AB59" s="710"/>
      <c r="AC59" s="517"/>
      <c r="AD59" s="711"/>
      <c r="AE59" s="515"/>
      <c r="AF59" s="449"/>
      <c r="AG59" s="511"/>
      <c r="AH59" s="449"/>
      <c r="AI59" s="518"/>
      <c r="AJ59" s="515"/>
      <c r="AK59" s="449"/>
      <c r="AL59" s="515"/>
      <c r="AM59" s="449"/>
      <c r="AN59" s="515"/>
      <c r="AO59" s="449"/>
      <c r="AP59" s="515"/>
      <c r="AQ59" s="449"/>
      <c r="AR59" s="20" t="s">
        <v>358</v>
      </c>
      <c r="AS59" s="507" t="s">
        <v>358</v>
      </c>
      <c r="AT59" s="507" t="s">
        <v>358</v>
      </c>
      <c r="AU59" s="507" t="s">
        <v>358</v>
      </c>
      <c r="AV59" s="507" t="s">
        <v>358</v>
      </c>
      <c r="AW59" s="507" t="s">
        <v>358</v>
      </c>
      <c r="AX59" s="507" t="s">
        <v>358</v>
      </c>
      <c r="AY59" s="507" t="s">
        <v>358</v>
      </c>
      <c r="AZ59" s="512"/>
      <c r="BA59" s="480"/>
      <c r="BB59" s="480"/>
      <c r="BC59" s="480"/>
      <c r="BD59" s="519"/>
      <c r="BE59" s="480"/>
      <c r="BF59" s="480"/>
      <c r="BG59" s="480"/>
      <c r="BH59" s="480"/>
      <c r="BI59" s="480"/>
      <c r="BJ59" s="480"/>
      <c r="BK59" s="480"/>
      <c r="BL59" s="480"/>
      <c r="BM59" s="457">
        <v>0</v>
      </c>
      <c r="BN59" s="481" t="s">
        <v>362</v>
      </c>
      <c r="BO59" s="457" t="s">
        <v>358</v>
      </c>
      <c r="BP59" s="483">
        <v>0</v>
      </c>
      <c r="BQ59" s="508" t="s">
        <v>358</v>
      </c>
      <c r="BR59" s="485" t="s">
        <v>358</v>
      </c>
      <c r="BS59" s="520"/>
      <c r="BT59" s="521"/>
      <c r="BU59" s="522"/>
      <c r="BV59" s="523"/>
      <c r="BW59" s="524"/>
      <c r="BX59" s="525"/>
      <c r="BY59" s="525"/>
      <c r="BZ59" s="526"/>
      <c r="CA59" s="364" t="s">
        <v>358</v>
      </c>
      <c r="CB59" s="373" t="s">
        <v>358</v>
      </c>
      <c r="CC59" s="509" t="s">
        <v>358</v>
      </c>
      <c r="CD59" s="459" t="s">
        <v>358</v>
      </c>
      <c r="CE59" s="483" t="s">
        <v>358</v>
      </c>
      <c r="CF59" s="483">
        <v>0</v>
      </c>
    </row>
    <row r="60" spans="1:84" s="112" customFormat="1" ht="30" customHeight="1" x14ac:dyDescent="0.3">
      <c r="A60" s="57" t="str">
        <f t="shared" si="0"/>
        <v>Unitil - FG&amp;E</v>
      </c>
      <c r="B60" s="63" t="s">
        <v>358</v>
      </c>
      <c r="C60" s="63" t="s">
        <v>358</v>
      </c>
      <c r="D60" s="55" t="s">
        <v>409</v>
      </c>
      <c r="E60" s="55" t="s">
        <v>360</v>
      </c>
      <c r="F60" s="55" t="s">
        <v>410</v>
      </c>
      <c r="G60" s="55" t="s">
        <v>360</v>
      </c>
      <c r="H60" s="9" t="s">
        <v>496</v>
      </c>
      <c r="I60" s="15" t="s">
        <v>435</v>
      </c>
      <c r="J60" s="114" t="s">
        <v>436</v>
      </c>
      <c r="K60" s="494">
        <v>7.6726386673686129</v>
      </c>
      <c r="L60" s="494">
        <v>0.60675217687310601</v>
      </c>
      <c r="M60" s="299">
        <v>4</v>
      </c>
      <c r="N60" s="701">
        <v>9462468.0072564594</v>
      </c>
      <c r="O60" s="475" t="s">
        <v>437</v>
      </c>
      <c r="P60" s="495">
        <v>2.2000000000000002</v>
      </c>
      <c r="Q60" s="373" t="s">
        <v>439</v>
      </c>
      <c r="R60" s="496" t="s">
        <v>439</v>
      </c>
      <c r="S60" s="16">
        <v>0</v>
      </c>
      <c r="T60" s="9">
        <v>0</v>
      </c>
      <c r="U60" s="16">
        <v>1</v>
      </c>
      <c r="V60" s="9">
        <v>1</v>
      </c>
      <c r="W60" s="16">
        <v>0</v>
      </c>
      <c r="X60" s="9">
        <v>0</v>
      </c>
      <c r="Y60" s="16">
        <f t="shared" si="1"/>
        <v>1</v>
      </c>
      <c r="Z60" s="9">
        <f t="shared" si="1"/>
        <v>1</v>
      </c>
      <c r="AA60" s="510">
        <v>0</v>
      </c>
      <c r="AB60" s="706">
        <v>0</v>
      </c>
      <c r="AC60" s="465">
        <v>1800</v>
      </c>
      <c r="AD60" s="686">
        <v>1800</v>
      </c>
      <c r="AE60" s="16">
        <v>0</v>
      </c>
      <c r="AF60" s="9">
        <v>0</v>
      </c>
      <c r="AG60" s="500">
        <f t="shared" ref="AG60:AH65" si="55">AA60+AC60+AE60</f>
        <v>1800</v>
      </c>
      <c r="AH60" s="501">
        <f t="shared" si="55"/>
        <v>1800</v>
      </c>
      <c r="AI60" s="502">
        <f t="shared" si="9"/>
        <v>0.81818181818181823</v>
      </c>
      <c r="AJ60" s="503">
        <f t="shared" ref="AJ60:AK65" si="56">AA60*0.186*8760</f>
        <v>0</v>
      </c>
      <c r="AK60" s="504">
        <f t="shared" si="56"/>
        <v>0</v>
      </c>
      <c r="AL60" s="503">
        <f t="shared" ref="AL60:AM65" si="57">AC60*8760</f>
        <v>15768000</v>
      </c>
      <c r="AM60" s="504">
        <f t="shared" si="57"/>
        <v>15768000</v>
      </c>
      <c r="AN60" s="16">
        <v>0</v>
      </c>
      <c r="AO60" s="9">
        <v>0</v>
      </c>
      <c r="AP60" s="505">
        <f t="shared" ref="AP60:AQ64" si="58">AJ60+AL60+AN60</f>
        <v>15768000</v>
      </c>
      <c r="AQ60" s="506">
        <f t="shared" si="58"/>
        <v>15768000</v>
      </c>
      <c r="AR60" s="20" t="s">
        <v>358</v>
      </c>
      <c r="AS60" s="507" t="s">
        <v>358</v>
      </c>
      <c r="AT60" s="507" t="s">
        <v>358</v>
      </c>
      <c r="AU60" s="507" t="s">
        <v>358</v>
      </c>
      <c r="AV60" s="507" t="s">
        <v>358</v>
      </c>
      <c r="AW60" s="507" t="s">
        <v>358</v>
      </c>
      <c r="AX60" s="507" t="s">
        <v>358</v>
      </c>
      <c r="AY60" s="507" t="s">
        <v>358</v>
      </c>
      <c r="AZ60" s="474">
        <f t="shared" si="6"/>
        <v>9462468.0072564594</v>
      </c>
      <c r="BA60" s="475">
        <v>0</v>
      </c>
      <c r="BB60" s="476">
        <f t="shared" ref="BB60:BB64" si="59">P60</f>
        <v>2.2000000000000002</v>
      </c>
      <c r="BC60" s="475">
        <v>0</v>
      </c>
      <c r="BD60" s="477">
        <f t="shared" ref="BD60:BD65" si="60">(((92178/SUM(P$15:P$71))*P60)/92178)*21417</f>
        <v>419.48269036423738</v>
      </c>
      <c r="BE60" s="475">
        <v>0</v>
      </c>
      <c r="BF60" s="475">
        <v>0.95</v>
      </c>
      <c r="BG60" s="475">
        <v>0</v>
      </c>
      <c r="BH60" s="478" t="s">
        <v>358</v>
      </c>
      <c r="BI60" s="475">
        <v>0</v>
      </c>
      <c r="BJ60" s="475">
        <v>0</v>
      </c>
      <c r="BK60" s="479">
        <v>0</v>
      </c>
      <c r="BL60" s="480"/>
      <c r="BM60" s="457">
        <v>0</v>
      </c>
      <c r="BN60" s="481" t="s">
        <v>362</v>
      </c>
      <c r="BO60" s="457" t="s">
        <v>358</v>
      </c>
      <c r="BP60" s="483">
        <v>0</v>
      </c>
      <c r="BQ60" s="508" t="s">
        <v>358</v>
      </c>
      <c r="BR60" s="485" t="s">
        <v>358</v>
      </c>
      <c r="BS60" s="486">
        <v>0</v>
      </c>
      <c r="BT60" s="487">
        <v>-115.58329999999999</v>
      </c>
      <c r="BU60" s="488">
        <v>0</v>
      </c>
      <c r="BV60" s="489">
        <v>-66.25</v>
      </c>
      <c r="BW60" s="490">
        <v>0</v>
      </c>
      <c r="BX60" s="491">
        <v>-1.0833333000000001</v>
      </c>
      <c r="BY60" s="491">
        <v>0</v>
      </c>
      <c r="BZ60" s="458">
        <v>-0.75</v>
      </c>
      <c r="CA60" s="364" t="s">
        <v>358</v>
      </c>
      <c r="CB60" s="373" t="s">
        <v>358</v>
      </c>
      <c r="CC60" s="509" t="s">
        <v>358</v>
      </c>
      <c r="CD60" s="459" t="s">
        <v>358</v>
      </c>
      <c r="CE60" s="483" t="s">
        <v>358</v>
      </c>
      <c r="CF60" s="483">
        <v>0</v>
      </c>
    </row>
    <row r="61" spans="1:84" s="112" customFormat="1" ht="30" customHeight="1" x14ac:dyDescent="0.3">
      <c r="A61" s="57" t="str">
        <f t="shared" si="0"/>
        <v>Unitil - FG&amp;E</v>
      </c>
      <c r="B61" s="63" t="s">
        <v>358</v>
      </c>
      <c r="C61" s="63" t="s">
        <v>358</v>
      </c>
      <c r="D61" s="55" t="s">
        <v>409</v>
      </c>
      <c r="E61" s="55" t="s">
        <v>360</v>
      </c>
      <c r="F61" s="55" t="s">
        <v>411</v>
      </c>
      <c r="G61" s="55" t="s">
        <v>360</v>
      </c>
      <c r="H61" s="9" t="s">
        <v>496</v>
      </c>
      <c r="I61" s="15" t="s">
        <v>435</v>
      </c>
      <c r="J61" s="114" t="s">
        <v>436</v>
      </c>
      <c r="K61" s="494">
        <v>9.5609204577802025</v>
      </c>
      <c r="L61" s="494">
        <v>7.9157422869545453</v>
      </c>
      <c r="M61" s="299">
        <v>420</v>
      </c>
      <c r="N61" s="701">
        <v>13763589.828736668</v>
      </c>
      <c r="O61" s="475" t="s">
        <v>437</v>
      </c>
      <c r="P61" s="495">
        <v>3.2</v>
      </c>
      <c r="Q61" s="373" t="s">
        <v>439</v>
      </c>
      <c r="R61" s="496" t="s">
        <v>439</v>
      </c>
      <c r="S61" s="497">
        <v>4</v>
      </c>
      <c r="T61" s="498">
        <v>4</v>
      </c>
      <c r="U61" s="16">
        <v>0</v>
      </c>
      <c r="V61" s="9">
        <v>0</v>
      </c>
      <c r="W61" s="16">
        <v>0</v>
      </c>
      <c r="X61" s="9">
        <v>0</v>
      </c>
      <c r="Y61" s="16">
        <f t="shared" si="1"/>
        <v>4</v>
      </c>
      <c r="Z61" s="9">
        <f t="shared" si="1"/>
        <v>4</v>
      </c>
      <c r="AA61" s="499">
        <v>1252.9799999999998</v>
      </c>
      <c r="AB61" s="698">
        <v>1252.9799999999998</v>
      </c>
      <c r="AC61" s="465">
        <v>0</v>
      </c>
      <c r="AD61" s="686">
        <v>0</v>
      </c>
      <c r="AE61" s="16">
        <v>0</v>
      </c>
      <c r="AF61" s="9">
        <v>0</v>
      </c>
      <c r="AG61" s="500">
        <f t="shared" si="55"/>
        <v>1252.9799999999998</v>
      </c>
      <c r="AH61" s="501">
        <f t="shared" si="55"/>
        <v>1252.9799999999998</v>
      </c>
      <c r="AI61" s="502">
        <f t="shared" si="9"/>
        <v>0.39155624999999994</v>
      </c>
      <c r="AJ61" s="503">
        <f t="shared" si="56"/>
        <v>2041555.4927999997</v>
      </c>
      <c r="AK61" s="504">
        <f t="shared" si="56"/>
        <v>2041555.4927999997</v>
      </c>
      <c r="AL61" s="503">
        <f t="shared" si="57"/>
        <v>0</v>
      </c>
      <c r="AM61" s="504">
        <f t="shared" si="57"/>
        <v>0</v>
      </c>
      <c r="AN61" s="16">
        <v>0</v>
      </c>
      <c r="AO61" s="9">
        <v>0</v>
      </c>
      <c r="AP61" s="505">
        <f t="shared" si="58"/>
        <v>2041555.4927999997</v>
      </c>
      <c r="AQ61" s="506">
        <f t="shared" si="58"/>
        <v>2041555.4927999997</v>
      </c>
      <c r="AR61" s="20" t="s">
        <v>358</v>
      </c>
      <c r="AS61" s="507" t="s">
        <v>358</v>
      </c>
      <c r="AT61" s="507" t="s">
        <v>358</v>
      </c>
      <c r="AU61" s="507" t="s">
        <v>358</v>
      </c>
      <c r="AV61" s="507" t="s">
        <v>358</v>
      </c>
      <c r="AW61" s="507" t="s">
        <v>358</v>
      </c>
      <c r="AX61" s="507" t="s">
        <v>358</v>
      </c>
      <c r="AY61" s="507" t="s">
        <v>358</v>
      </c>
      <c r="AZ61" s="474">
        <f t="shared" si="6"/>
        <v>13763589.828736668</v>
      </c>
      <c r="BA61" s="475">
        <v>0</v>
      </c>
      <c r="BB61" s="476">
        <f t="shared" si="59"/>
        <v>3.2</v>
      </c>
      <c r="BC61" s="475">
        <v>0</v>
      </c>
      <c r="BD61" s="477">
        <f t="shared" si="60"/>
        <v>610.1566405297998</v>
      </c>
      <c r="BE61" s="475">
        <v>0</v>
      </c>
      <c r="BF61" s="475">
        <v>0.95</v>
      </c>
      <c r="BG61" s="475">
        <v>0</v>
      </c>
      <c r="BH61" s="478" t="s">
        <v>358</v>
      </c>
      <c r="BI61" s="475">
        <v>0</v>
      </c>
      <c r="BJ61" s="475">
        <v>0</v>
      </c>
      <c r="BK61" s="479">
        <v>0.66666666666666663</v>
      </c>
      <c r="BL61" s="480"/>
      <c r="BM61" s="457">
        <v>0</v>
      </c>
      <c r="BN61" s="481" t="s">
        <v>362</v>
      </c>
      <c r="BO61" s="457" t="s">
        <v>358</v>
      </c>
      <c r="BP61" s="483">
        <v>0</v>
      </c>
      <c r="BQ61" s="508" t="s">
        <v>358</v>
      </c>
      <c r="BR61" s="485" t="s">
        <v>358</v>
      </c>
      <c r="BS61" s="486">
        <v>5.1100000000000003</v>
      </c>
      <c r="BT61" s="487">
        <v>-144.63329999999999</v>
      </c>
      <c r="BU61" s="488">
        <v>5.1100000000000003</v>
      </c>
      <c r="BV61" s="489">
        <v>-94.063330000000008</v>
      </c>
      <c r="BW61" s="490">
        <v>6.2E-2</v>
      </c>
      <c r="BX61" s="491">
        <v>-1.8083332999999999</v>
      </c>
      <c r="BY61" s="491">
        <v>6.2E-2</v>
      </c>
      <c r="BZ61" s="458">
        <v>-1.4709999999999999</v>
      </c>
      <c r="CA61" s="364" t="s">
        <v>358</v>
      </c>
      <c r="CB61" s="373" t="s">
        <v>358</v>
      </c>
      <c r="CC61" s="509" t="s">
        <v>358</v>
      </c>
      <c r="CD61" s="459" t="s">
        <v>358</v>
      </c>
      <c r="CE61" s="483" t="s">
        <v>358</v>
      </c>
      <c r="CF61" s="483">
        <v>0</v>
      </c>
    </row>
    <row r="62" spans="1:84" s="112" customFormat="1" ht="30" customHeight="1" x14ac:dyDescent="0.3">
      <c r="A62" s="57" t="str">
        <f t="shared" si="0"/>
        <v>Unitil - FG&amp;E</v>
      </c>
      <c r="B62" s="63" t="s">
        <v>358</v>
      </c>
      <c r="C62" s="63" t="s">
        <v>358</v>
      </c>
      <c r="D62" s="55" t="s">
        <v>409</v>
      </c>
      <c r="E62" s="55" t="s">
        <v>360</v>
      </c>
      <c r="F62" s="55" t="s">
        <v>412</v>
      </c>
      <c r="G62" s="55" t="s">
        <v>413</v>
      </c>
      <c r="H62" s="9" t="s">
        <v>496</v>
      </c>
      <c r="I62" s="15" t="s">
        <v>435</v>
      </c>
      <c r="J62" s="114" t="s">
        <v>436</v>
      </c>
      <c r="K62" s="494">
        <v>12.692121907703218</v>
      </c>
      <c r="L62" s="494">
        <v>18.537034360151516</v>
      </c>
      <c r="M62" s="299">
        <v>1571</v>
      </c>
      <c r="N62" s="701">
        <v>32688525.843249589</v>
      </c>
      <c r="O62" s="475" t="s">
        <v>437</v>
      </c>
      <c r="P62" s="495">
        <v>7.6</v>
      </c>
      <c r="Q62" s="373" t="s">
        <v>439</v>
      </c>
      <c r="R62" s="496" t="s">
        <v>439</v>
      </c>
      <c r="S62" s="497">
        <v>74</v>
      </c>
      <c r="T62" s="498">
        <v>74</v>
      </c>
      <c r="U62" s="16">
        <v>0</v>
      </c>
      <c r="V62" s="9">
        <v>0</v>
      </c>
      <c r="W62" s="16">
        <v>0</v>
      </c>
      <c r="X62" s="9">
        <v>0</v>
      </c>
      <c r="Y62" s="16">
        <f t="shared" si="1"/>
        <v>74</v>
      </c>
      <c r="Z62" s="9">
        <f t="shared" si="1"/>
        <v>74</v>
      </c>
      <c r="AA62" s="499">
        <v>1677.2400000000002</v>
      </c>
      <c r="AB62" s="698">
        <v>1677.2400000000002</v>
      </c>
      <c r="AC62" s="465">
        <v>0</v>
      </c>
      <c r="AD62" s="686">
        <v>0</v>
      </c>
      <c r="AE62" s="16">
        <v>0</v>
      </c>
      <c r="AF62" s="9">
        <v>0</v>
      </c>
      <c r="AG62" s="500">
        <f t="shared" si="55"/>
        <v>1677.2400000000002</v>
      </c>
      <c r="AH62" s="501">
        <f t="shared" si="55"/>
        <v>1677.2400000000002</v>
      </c>
      <c r="AI62" s="502">
        <f t="shared" si="9"/>
        <v>0.22068947368421055</v>
      </c>
      <c r="AJ62" s="503">
        <f t="shared" si="56"/>
        <v>2732827.7664000005</v>
      </c>
      <c r="AK62" s="504">
        <f t="shared" si="56"/>
        <v>2732827.7664000005</v>
      </c>
      <c r="AL62" s="503">
        <f t="shared" si="57"/>
        <v>0</v>
      </c>
      <c r="AM62" s="504">
        <f t="shared" si="57"/>
        <v>0</v>
      </c>
      <c r="AN62" s="16">
        <v>0</v>
      </c>
      <c r="AO62" s="9">
        <v>0</v>
      </c>
      <c r="AP62" s="505">
        <f t="shared" si="58"/>
        <v>2732827.7664000005</v>
      </c>
      <c r="AQ62" s="506">
        <f t="shared" si="58"/>
        <v>2732827.7664000005</v>
      </c>
      <c r="AR62" s="20" t="s">
        <v>358</v>
      </c>
      <c r="AS62" s="507" t="s">
        <v>358</v>
      </c>
      <c r="AT62" s="507" t="s">
        <v>358</v>
      </c>
      <c r="AU62" s="507" t="s">
        <v>358</v>
      </c>
      <c r="AV62" s="507" t="s">
        <v>358</v>
      </c>
      <c r="AW62" s="507" t="s">
        <v>358</v>
      </c>
      <c r="AX62" s="507" t="s">
        <v>358</v>
      </c>
      <c r="AY62" s="507" t="s">
        <v>358</v>
      </c>
      <c r="AZ62" s="474">
        <f t="shared" si="6"/>
        <v>32688525.843249589</v>
      </c>
      <c r="BA62" s="475">
        <v>0</v>
      </c>
      <c r="BB62" s="476">
        <f t="shared" si="59"/>
        <v>7.6</v>
      </c>
      <c r="BC62" s="475">
        <v>0</v>
      </c>
      <c r="BD62" s="477">
        <f t="shared" si="60"/>
        <v>1449.1220212582743</v>
      </c>
      <c r="BE62" s="475">
        <v>0</v>
      </c>
      <c r="BF62" s="475">
        <v>0.95</v>
      </c>
      <c r="BG62" s="475">
        <v>0</v>
      </c>
      <c r="BH62" s="478" t="s">
        <v>358</v>
      </c>
      <c r="BI62" s="475">
        <v>0</v>
      </c>
      <c r="BJ62" s="475">
        <v>0</v>
      </c>
      <c r="BK62" s="479">
        <v>3</v>
      </c>
      <c r="BL62" s="480"/>
      <c r="BM62" s="457">
        <v>0</v>
      </c>
      <c r="BN62" s="481" t="s">
        <v>362</v>
      </c>
      <c r="BO62" s="457" t="s">
        <v>358</v>
      </c>
      <c r="BP62" s="483">
        <v>0</v>
      </c>
      <c r="BQ62" s="508" t="s">
        <v>358</v>
      </c>
      <c r="BR62" s="485" t="s">
        <v>358</v>
      </c>
      <c r="BS62" s="486">
        <v>61.56</v>
      </c>
      <c r="BT62" s="487">
        <v>-49.596699999999998</v>
      </c>
      <c r="BU62" s="488">
        <v>61.56</v>
      </c>
      <c r="BV62" s="489">
        <v>1.7899999999999991</v>
      </c>
      <c r="BW62" s="490">
        <v>1.1359999999999999</v>
      </c>
      <c r="BX62" s="491">
        <v>-0.13000000000000012</v>
      </c>
      <c r="BY62" s="491">
        <v>1.1359999999999999</v>
      </c>
      <c r="BZ62" s="458">
        <v>0.23033329999999985</v>
      </c>
      <c r="CA62" s="364" t="s">
        <v>358</v>
      </c>
      <c r="CB62" s="373" t="s">
        <v>358</v>
      </c>
      <c r="CC62" s="509" t="s">
        <v>358</v>
      </c>
      <c r="CD62" s="459" t="s">
        <v>358</v>
      </c>
      <c r="CE62" s="483" t="s">
        <v>358</v>
      </c>
      <c r="CF62" s="483">
        <v>0</v>
      </c>
    </row>
    <row r="63" spans="1:84" s="112" customFormat="1" ht="30" customHeight="1" x14ac:dyDescent="0.3">
      <c r="A63" s="57" t="str">
        <f t="shared" si="0"/>
        <v>Unitil - FG&amp;E</v>
      </c>
      <c r="B63" s="63" t="s">
        <v>358</v>
      </c>
      <c r="C63" s="63" t="s">
        <v>358</v>
      </c>
      <c r="D63" s="55" t="s">
        <v>409</v>
      </c>
      <c r="E63" s="55" t="s">
        <v>360</v>
      </c>
      <c r="F63" s="55" t="s">
        <v>414</v>
      </c>
      <c r="G63" s="55" t="s">
        <v>360</v>
      </c>
      <c r="H63" s="9" t="s">
        <v>496</v>
      </c>
      <c r="I63" s="15" t="s">
        <v>435</v>
      </c>
      <c r="J63" s="114" t="s">
        <v>436</v>
      </c>
      <c r="K63" s="494">
        <v>9.5609204577802025</v>
      </c>
      <c r="L63" s="494">
        <v>12.435135325304925</v>
      </c>
      <c r="M63" s="299">
        <v>1704</v>
      </c>
      <c r="N63" s="701">
        <v>15053926.375180731</v>
      </c>
      <c r="O63" s="475" t="s">
        <v>437</v>
      </c>
      <c r="P63" s="495">
        <v>3.5</v>
      </c>
      <c r="Q63" s="373" t="s">
        <v>439</v>
      </c>
      <c r="R63" s="496" t="s">
        <v>439</v>
      </c>
      <c r="S63" s="497">
        <v>31</v>
      </c>
      <c r="T63" s="498">
        <v>31</v>
      </c>
      <c r="U63" s="16">
        <v>0</v>
      </c>
      <c r="V63" s="9">
        <v>0</v>
      </c>
      <c r="W63" s="16">
        <v>0</v>
      </c>
      <c r="X63" s="9">
        <v>0</v>
      </c>
      <c r="Y63" s="16">
        <f t="shared" si="1"/>
        <v>31</v>
      </c>
      <c r="Z63" s="9">
        <f t="shared" si="1"/>
        <v>31</v>
      </c>
      <c r="AA63" s="499">
        <v>344.21</v>
      </c>
      <c r="AB63" s="698">
        <v>344.21</v>
      </c>
      <c r="AC63" s="465">
        <v>0</v>
      </c>
      <c r="AD63" s="686">
        <v>0</v>
      </c>
      <c r="AE63" s="16">
        <v>0</v>
      </c>
      <c r="AF63" s="9">
        <v>0</v>
      </c>
      <c r="AG63" s="500">
        <f t="shared" si="55"/>
        <v>344.21</v>
      </c>
      <c r="AH63" s="501">
        <f t="shared" si="55"/>
        <v>344.21</v>
      </c>
      <c r="AI63" s="502">
        <f t="shared" si="9"/>
        <v>9.8345714285714286E-2</v>
      </c>
      <c r="AJ63" s="503">
        <f t="shared" si="56"/>
        <v>560842.00560000003</v>
      </c>
      <c r="AK63" s="504">
        <f t="shared" si="56"/>
        <v>560842.00560000003</v>
      </c>
      <c r="AL63" s="503">
        <f t="shared" si="57"/>
        <v>0</v>
      </c>
      <c r="AM63" s="504">
        <f t="shared" si="57"/>
        <v>0</v>
      </c>
      <c r="AN63" s="16">
        <v>0</v>
      </c>
      <c r="AO63" s="9">
        <v>0</v>
      </c>
      <c r="AP63" s="505">
        <f t="shared" si="58"/>
        <v>560842.00560000003</v>
      </c>
      <c r="AQ63" s="506">
        <f t="shared" si="58"/>
        <v>560842.00560000003</v>
      </c>
      <c r="AR63" s="20" t="s">
        <v>358</v>
      </c>
      <c r="AS63" s="507" t="s">
        <v>358</v>
      </c>
      <c r="AT63" s="507" t="s">
        <v>358</v>
      </c>
      <c r="AU63" s="507" t="s">
        <v>358</v>
      </c>
      <c r="AV63" s="507" t="s">
        <v>358</v>
      </c>
      <c r="AW63" s="507" t="s">
        <v>358</v>
      </c>
      <c r="AX63" s="507" t="s">
        <v>358</v>
      </c>
      <c r="AY63" s="507" t="s">
        <v>358</v>
      </c>
      <c r="AZ63" s="474">
        <f t="shared" si="6"/>
        <v>15053926.375180731</v>
      </c>
      <c r="BA63" s="475">
        <v>0</v>
      </c>
      <c r="BB63" s="476">
        <f t="shared" si="59"/>
        <v>3.5</v>
      </c>
      <c r="BC63" s="475">
        <v>0</v>
      </c>
      <c r="BD63" s="477">
        <f t="shared" si="60"/>
        <v>667.35882557946843</v>
      </c>
      <c r="BE63" s="475">
        <v>0</v>
      </c>
      <c r="BF63" s="475">
        <v>0.95</v>
      </c>
      <c r="BG63" s="475">
        <v>0</v>
      </c>
      <c r="BH63" s="478" t="s">
        <v>358</v>
      </c>
      <c r="BI63" s="475">
        <v>0</v>
      </c>
      <c r="BJ63" s="475">
        <v>0</v>
      </c>
      <c r="BK63" s="479">
        <v>2.6666666666666665</v>
      </c>
      <c r="BL63" s="480"/>
      <c r="BM63" s="457">
        <v>0</v>
      </c>
      <c r="BN63" s="481" t="s">
        <v>362</v>
      </c>
      <c r="BO63" s="457" t="s">
        <v>358</v>
      </c>
      <c r="BP63" s="483">
        <v>0</v>
      </c>
      <c r="BQ63" s="508" t="s">
        <v>358</v>
      </c>
      <c r="BR63" s="485" t="s">
        <v>358</v>
      </c>
      <c r="BS63" s="486">
        <v>27.45</v>
      </c>
      <c r="BT63" s="487">
        <v>-157.51670000000001</v>
      </c>
      <c r="BU63" s="488">
        <v>27.33</v>
      </c>
      <c r="BV63" s="489">
        <v>-107.97000000000001</v>
      </c>
      <c r="BW63" s="490">
        <v>0.81899999999999995</v>
      </c>
      <c r="BX63" s="491">
        <v>-1.5899999999999999</v>
      </c>
      <c r="BY63" s="491">
        <v>0.81699999999999995</v>
      </c>
      <c r="BZ63" s="458">
        <v>-1.2550000000000001</v>
      </c>
      <c r="CA63" s="364" t="s">
        <v>358</v>
      </c>
      <c r="CB63" s="373" t="s">
        <v>358</v>
      </c>
      <c r="CC63" s="509" t="s">
        <v>358</v>
      </c>
      <c r="CD63" s="459" t="s">
        <v>358</v>
      </c>
      <c r="CE63" s="483" t="s">
        <v>358</v>
      </c>
      <c r="CF63" s="483">
        <v>0</v>
      </c>
    </row>
    <row r="64" spans="1:84" s="112" customFormat="1" ht="30" customHeight="1" x14ac:dyDescent="0.3">
      <c r="A64" s="57" t="str">
        <f t="shared" si="0"/>
        <v>Unitil - FG&amp;E</v>
      </c>
      <c r="B64" s="63" t="s">
        <v>358</v>
      </c>
      <c r="C64" s="63" t="s">
        <v>358</v>
      </c>
      <c r="D64" s="55" t="s">
        <v>409</v>
      </c>
      <c r="E64" s="55" t="s">
        <v>360</v>
      </c>
      <c r="F64" s="55">
        <v>1303</v>
      </c>
      <c r="G64" s="55" t="s">
        <v>360</v>
      </c>
      <c r="H64" s="9" t="s">
        <v>496</v>
      </c>
      <c r="I64" s="15" t="s">
        <v>435</v>
      </c>
      <c r="J64" s="114" t="s">
        <v>436</v>
      </c>
      <c r="K64" s="494">
        <v>14.867231311848215</v>
      </c>
      <c r="L64" s="494">
        <v>0.6</v>
      </c>
      <c r="M64" s="299" t="s">
        <v>358</v>
      </c>
      <c r="N64" s="701">
        <v>0</v>
      </c>
      <c r="O64" s="475" t="s">
        <v>358</v>
      </c>
      <c r="P64" s="495">
        <v>0</v>
      </c>
      <c r="Q64" s="373" t="s">
        <v>439</v>
      </c>
      <c r="R64" s="496" t="s">
        <v>439</v>
      </c>
      <c r="S64" s="16">
        <v>0</v>
      </c>
      <c r="T64" s="9">
        <v>0</v>
      </c>
      <c r="U64" s="16">
        <v>0</v>
      </c>
      <c r="V64" s="9">
        <v>0</v>
      </c>
      <c r="W64" s="16">
        <v>0</v>
      </c>
      <c r="X64" s="9">
        <v>0</v>
      </c>
      <c r="Y64" s="16">
        <f t="shared" si="1"/>
        <v>0</v>
      </c>
      <c r="Z64" s="9">
        <f t="shared" si="1"/>
        <v>0</v>
      </c>
      <c r="AA64" s="510">
        <v>0</v>
      </c>
      <c r="AB64" s="706">
        <v>0</v>
      </c>
      <c r="AC64" s="465">
        <v>0</v>
      </c>
      <c r="AD64" s="686">
        <v>0</v>
      </c>
      <c r="AE64" s="16">
        <v>0</v>
      </c>
      <c r="AF64" s="9">
        <v>0</v>
      </c>
      <c r="AG64" s="500">
        <f t="shared" si="55"/>
        <v>0</v>
      </c>
      <c r="AH64" s="501">
        <f t="shared" si="55"/>
        <v>0</v>
      </c>
      <c r="AI64" s="502" t="str">
        <f t="shared" si="9"/>
        <v/>
      </c>
      <c r="AJ64" s="503">
        <f t="shared" si="56"/>
        <v>0</v>
      </c>
      <c r="AK64" s="504">
        <f t="shared" si="56"/>
        <v>0</v>
      </c>
      <c r="AL64" s="503">
        <f t="shared" si="57"/>
        <v>0</v>
      </c>
      <c r="AM64" s="504">
        <f t="shared" si="57"/>
        <v>0</v>
      </c>
      <c r="AN64" s="16">
        <v>0</v>
      </c>
      <c r="AO64" s="9">
        <v>0</v>
      </c>
      <c r="AP64" s="505">
        <f t="shared" si="58"/>
        <v>0</v>
      </c>
      <c r="AQ64" s="506">
        <f t="shared" si="58"/>
        <v>0</v>
      </c>
      <c r="AR64" s="20" t="s">
        <v>358</v>
      </c>
      <c r="AS64" s="507" t="s">
        <v>358</v>
      </c>
      <c r="AT64" s="507" t="s">
        <v>358</v>
      </c>
      <c r="AU64" s="507" t="s">
        <v>358</v>
      </c>
      <c r="AV64" s="507" t="s">
        <v>358</v>
      </c>
      <c r="AW64" s="507" t="s">
        <v>358</v>
      </c>
      <c r="AX64" s="507" t="s">
        <v>358</v>
      </c>
      <c r="AY64" s="507" t="s">
        <v>358</v>
      </c>
      <c r="AZ64" s="474">
        <f t="shared" si="6"/>
        <v>0</v>
      </c>
      <c r="BA64" s="475">
        <v>0</v>
      </c>
      <c r="BB64" s="476">
        <f t="shared" si="59"/>
        <v>0</v>
      </c>
      <c r="BC64" s="475">
        <v>0</v>
      </c>
      <c r="BD64" s="477">
        <f t="shared" si="60"/>
        <v>0</v>
      </c>
      <c r="BE64" s="475">
        <v>0</v>
      </c>
      <c r="BF64" s="475">
        <v>0.95</v>
      </c>
      <c r="BG64" s="475">
        <v>0</v>
      </c>
      <c r="BH64" s="478" t="s">
        <v>358</v>
      </c>
      <c r="BI64" s="475">
        <v>0</v>
      </c>
      <c r="BJ64" s="475">
        <v>0</v>
      </c>
      <c r="BK64" s="479">
        <v>0</v>
      </c>
      <c r="BL64" s="480"/>
      <c r="BM64" s="457">
        <v>0</v>
      </c>
      <c r="BN64" s="481" t="s">
        <v>362</v>
      </c>
      <c r="BO64" s="457" t="s">
        <v>358</v>
      </c>
      <c r="BP64" s="483">
        <v>0</v>
      </c>
      <c r="BQ64" s="508" t="s">
        <v>358</v>
      </c>
      <c r="BR64" s="485" t="s">
        <v>358</v>
      </c>
      <c r="BS64" s="486" t="s">
        <v>358</v>
      </c>
      <c r="BT64" s="487" t="s">
        <v>358</v>
      </c>
      <c r="BU64" s="488" t="s">
        <v>358</v>
      </c>
      <c r="BV64" s="489" t="s">
        <v>358</v>
      </c>
      <c r="BW64" s="490" t="s">
        <v>358</v>
      </c>
      <c r="BX64" s="491" t="s">
        <v>358</v>
      </c>
      <c r="BY64" s="491" t="s">
        <v>358</v>
      </c>
      <c r="BZ64" s="458" t="s">
        <v>358</v>
      </c>
      <c r="CA64" s="364" t="s">
        <v>358</v>
      </c>
      <c r="CB64" s="373" t="s">
        <v>358</v>
      </c>
      <c r="CC64" s="509" t="s">
        <v>358</v>
      </c>
      <c r="CD64" s="459" t="s">
        <v>358</v>
      </c>
      <c r="CE64" s="483" t="s">
        <v>358</v>
      </c>
      <c r="CF64" s="483">
        <v>0</v>
      </c>
    </row>
    <row r="65" spans="1:99" s="112" customFormat="1" ht="30" customHeight="1" x14ac:dyDescent="0.3">
      <c r="A65" s="57" t="str">
        <f t="shared" si="0"/>
        <v>Unitil - FG&amp;E</v>
      </c>
      <c r="B65" s="63" t="s">
        <v>358</v>
      </c>
      <c r="C65" s="63" t="s">
        <v>358</v>
      </c>
      <c r="D65" s="55" t="s">
        <v>409</v>
      </c>
      <c r="E65" s="55" t="s">
        <v>360</v>
      </c>
      <c r="F65" s="55">
        <v>1309</v>
      </c>
      <c r="G65" s="55" t="s">
        <v>360</v>
      </c>
      <c r="H65" s="9" t="s">
        <v>496</v>
      </c>
      <c r="I65" s="15" t="s">
        <v>435</v>
      </c>
      <c r="J65" s="114" t="s">
        <v>436</v>
      </c>
      <c r="K65" s="494">
        <v>12.692121907703218</v>
      </c>
      <c r="L65" s="494">
        <v>0.6</v>
      </c>
      <c r="M65" s="299" t="s">
        <v>358</v>
      </c>
      <c r="N65" s="701">
        <v>0</v>
      </c>
      <c r="O65" s="475" t="s">
        <v>358</v>
      </c>
      <c r="P65" s="495">
        <v>0</v>
      </c>
      <c r="Q65" s="373" t="s">
        <v>439</v>
      </c>
      <c r="R65" s="496" t="s">
        <v>439</v>
      </c>
      <c r="S65" s="16">
        <v>0</v>
      </c>
      <c r="T65" s="9">
        <v>0</v>
      </c>
      <c r="U65" s="16">
        <v>0</v>
      </c>
      <c r="V65" s="9">
        <v>0</v>
      </c>
      <c r="W65" s="16">
        <v>0</v>
      </c>
      <c r="X65" s="9">
        <v>0</v>
      </c>
      <c r="Y65" s="16">
        <f t="shared" si="1"/>
        <v>0</v>
      </c>
      <c r="Z65" s="9">
        <f t="shared" si="1"/>
        <v>0</v>
      </c>
      <c r="AA65" s="510">
        <v>0</v>
      </c>
      <c r="AB65" s="706">
        <v>0</v>
      </c>
      <c r="AC65" s="465">
        <v>0</v>
      </c>
      <c r="AD65" s="686">
        <v>0</v>
      </c>
      <c r="AE65" s="16">
        <v>0</v>
      </c>
      <c r="AF65" s="9">
        <v>0</v>
      </c>
      <c r="AG65" s="500">
        <f t="shared" si="55"/>
        <v>0</v>
      </c>
      <c r="AH65" s="501">
        <f t="shared" si="55"/>
        <v>0</v>
      </c>
      <c r="AI65" s="502" t="str">
        <f t="shared" si="9"/>
        <v/>
      </c>
      <c r="AJ65" s="503">
        <f t="shared" si="56"/>
        <v>0</v>
      </c>
      <c r="AK65" s="504">
        <f t="shared" si="56"/>
        <v>0</v>
      </c>
      <c r="AL65" s="503">
        <f t="shared" si="57"/>
        <v>0</v>
      </c>
      <c r="AM65" s="504">
        <f t="shared" si="57"/>
        <v>0</v>
      </c>
      <c r="AN65" s="16">
        <v>0</v>
      </c>
      <c r="AO65" s="9">
        <v>0</v>
      </c>
      <c r="AP65" s="505">
        <f>AJ65+AL65+AN65</f>
        <v>0</v>
      </c>
      <c r="AQ65" s="506">
        <f>AK65+AM65+AO65</f>
        <v>0</v>
      </c>
      <c r="AR65" s="20" t="s">
        <v>358</v>
      </c>
      <c r="AS65" s="507" t="s">
        <v>358</v>
      </c>
      <c r="AT65" s="507" t="s">
        <v>358</v>
      </c>
      <c r="AU65" s="507" t="s">
        <v>358</v>
      </c>
      <c r="AV65" s="507" t="s">
        <v>358</v>
      </c>
      <c r="AW65" s="507" t="s">
        <v>358</v>
      </c>
      <c r="AX65" s="507" t="s">
        <v>358</v>
      </c>
      <c r="AY65" s="507" t="s">
        <v>358</v>
      </c>
      <c r="AZ65" s="474">
        <f t="shared" si="6"/>
        <v>0</v>
      </c>
      <c r="BA65" s="475">
        <v>0</v>
      </c>
      <c r="BB65" s="476">
        <f>P65</f>
        <v>0</v>
      </c>
      <c r="BC65" s="475">
        <v>0</v>
      </c>
      <c r="BD65" s="477">
        <f t="shared" si="60"/>
        <v>0</v>
      </c>
      <c r="BE65" s="475">
        <v>0</v>
      </c>
      <c r="BF65" s="475">
        <v>0.95</v>
      </c>
      <c r="BG65" s="475">
        <v>0</v>
      </c>
      <c r="BH65" s="478" t="s">
        <v>358</v>
      </c>
      <c r="BI65" s="475">
        <v>0</v>
      </c>
      <c r="BJ65" s="475">
        <v>0</v>
      </c>
      <c r="BK65" s="479">
        <v>0</v>
      </c>
      <c r="BL65" s="480"/>
      <c r="BM65" s="457">
        <v>0</v>
      </c>
      <c r="BN65" s="481" t="s">
        <v>362</v>
      </c>
      <c r="BO65" s="457" t="s">
        <v>358</v>
      </c>
      <c r="BP65" s="483">
        <v>0</v>
      </c>
      <c r="BQ65" s="508" t="s">
        <v>358</v>
      </c>
      <c r="BR65" s="485" t="s">
        <v>358</v>
      </c>
      <c r="BS65" s="486" t="s">
        <v>358</v>
      </c>
      <c r="BT65" s="487" t="s">
        <v>358</v>
      </c>
      <c r="BU65" s="488" t="s">
        <v>358</v>
      </c>
      <c r="BV65" s="489" t="s">
        <v>358</v>
      </c>
      <c r="BW65" s="490" t="s">
        <v>358</v>
      </c>
      <c r="BX65" s="491" t="s">
        <v>358</v>
      </c>
      <c r="BY65" s="491" t="s">
        <v>358</v>
      </c>
      <c r="BZ65" s="458" t="s">
        <v>358</v>
      </c>
      <c r="CA65" s="364" t="s">
        <v>358</v>
      </c>
      <c r="CB65" s="373" t="s">
        <v>358</v>
      </c>
      <c r="CC65" s="509" t="s">
        <v>358</v>
      </c>
      <c r="CD65" s="459" t="s">
        <v>358</v>
      </c>
      <c r="CE65" s="483" t="s">
        <v>358</v>
      </c>
      <c r="CF65" s="483">
        <v>0</v>
      </c>
    </row>
    <row r="66" spans="1:99" s="112" customFormat="1" ht="30" customHeight="1" x14ac:dyDescent="0.3">
      <c r="A66" s="57" t="str">
        <f t="shared" si="0"/>
        <v>Unitil - FG&amp;E</v>
      </c>
      <c r="B66" s="63" t="s">
        <v>358</v>
      </c>
      <c r="C66" s="63" t="s">
        <v>358</v>
      </c>
      <c r="D66" s="55" t="s">
        <v>409</v>
      </c>
      <c r="E66" s="55" t="s">
        <v>360</v>
      </c>
      <c r="F66" s="448"/>
      <c r="G66" s="448"/>
      <c r="H66" s="449"/>
      <c r="I66" s="511"/>
      <c r="J66" s="448"/>
      <c r="K66" s="448"/>
      <c r="L66" s="448"/>
      <c r="M66" s="448"/>
      <c r="N66" s="512"/>
      <c r="O66" s="512"/>
      <c r="P66" s="513"/>
      <c r="Q66" s="514"/>
      <c r="R66" s="513"/>
      <c r="S66" s="515"/>
      <c r="T66" s="449"/>
      <c r="U66" s="515"/>
      <c r="V66" s="449"/>
      <c r="W66" s="515"/>
      <c r="X66" s="449"/>
      <c r="Y66" s="515"/>
      <c r="Z66" s="449"/>
      <c r="AA66" s="516"/>
      <c r="AB66" s="710"/>
      <c r="AC66" s="517"/>
      <c r="AD66" s="711"/>
      <c r="AE66" s="515"/>
      <c r="AF66" s="449"/>
      <c r="AG66" s="511"/>
      <c r="AH66" s="449"/>
      <c r="AI66" s="518"/>
      <c r="AJ66" s="515"/>
      <c r="AK66" s="449"/>
      <c r="AL66" s="515"/>
      <c r="AM66" s="449"/>
      <c r="AN66" s="515"/>
      <c r="AO66" s="449"/>
      <c r="AP66" s="515"/>
      <c r="AQ66" s="449"/>
      <c r="AR66" s="20" t="s">
        <v>358</v>
      </c>
      <c r="AS66" s="507" t="s">
        <v>358</v>
      </c>
      <c r="AT66" s="507" t="s">
        <v>358</v>
      </c>
      <c r="AU66" s="507" t="s">
        <v>358</v>
      </c>
      <c r="AV66" s="507" t="s">
        <v>358</v>
      </c>
      <c r="AW66" s="507" t="s">
        <v>358</v>
      </c>
      <c r="AX66" s="507" t="s">
        <v>358</v>
      </c>
      <c r="AY66" s="507" t="s">
        <v>358</v>
      </c>
      <c r="AZ66" s="512"/>
      <c r="BA66" s="480"/>
      <c r="BB66" s="480"/>
      <c r="BC66" s="480"/>
      <c r="BD66" s="519"/>
      <c r="BE66" s="480"/>
      <c r="BF66" s="480"/>
      <c r="BG66" s="480"/>
      <c r="BH66" s="480"/>
      <c r="BI66" s="480"/>
      <c r="BJ66" s="480"/>
      <c r="BK66" s="480"/>
      <c r="BL66" s="480"/>
      <c r="BM66" s="457">
        <v>0</v>
      </c>
      <c r="BN66" s="481" t="s">
        <v>362</v>
      </c>
      <c r="BO66" s="457" t="s">
        <v>358</v>
      </c>
      <c r="BP66" s="483">
        <v>0</v>
      </c>
      <c r="BQ66" s="508" t="s">
        <v>358</v>
      </c>
      <c r="BR66" s="485" t="s">
        <v>358</v>
      </c>
      <c r="BS66" s="520"/>
      <c r="BT66" s="521"/>
      <c r="BU66" s="522"/>
      <c r="BV66" s="523"/>
      <c r="BW66" s="524"/>
      <c r="BX66" s="525"/>
      <c r="BY66" s="525"/>
      <c r="BZ66" s="526"/>
      <c r="CA66" s="364" t="s">
        <v>358</v>
      </c>
      <c r="CB66" s="373" t="s">
        <v>358</v>
      </c>
      <c r="CC66" s="509" t="s">
        <v>358</v>
      </c>
      <c r="CD66" s="459" t="s">
        <v>358</v>
      </c>
      <c r="CE66" s="483" t="s">
        <v>358</v>
      </c>
      <c r="CF66" s="483">
        <v>0</v>
      </c>
    </row>
    <row r="67" spans="1:99" s="112" customFormat="1" ht="30" customHeight="1" x14ac:dyDescent="0.3">
      <c r="A67" s="57" t="str">
        <f t="shared" si="0"/>
        <v>Unitil - FG&amp;E</v>
      </c>
      <c r="B67" s="63" t="s">
        <v>358</v>
      </c>
      <c r="C67" s="63" t="s">
        <v>358</v>
      </c>
      <c r="D67" s="55" t="s">
        <v>415</v>
      </c>
      <c r="E67" s="55" t="s">
        <v>360</v>
      </c>
      <c r="F67" s="55" t="s">
        <v>416</v>
      </c>
      <c r="G67" s="55" t="s">
        <v>360</v>
      </c>
      <c r="H67" s="9" t="s">
        <v>496</v>
      </c>
      <c r="I67" s="15" t="s">
        <v>435</v>
      </c>
      <c r="J67" s="114" t="s">
        <v>436</v>
      </c>
      <c r="K67" s="494">
        <v>12.849877095256593</v>
      </c>
      <c r="L67" s="494">
        <v>7.8131901443371214</v>
      </c>
      <c r="M67" s="299">
        <v>656</v>
      </c>
      <c r="N67" s="701">
        <v>6451682.7322203135</v>
      </c>
      <c r="O67" s="475" t="s">
        <v>437</v>
      </c>
      <c r="P67" s="495">
        <v>1.5</v>
      </c>
      <c r="Q67" s="373" t="s">
        <v>439</v>
      </c>
      <c r="R67" s="496" t="s">
        <v>439</v>
      </c>
      <c r="S67" s="497">
        <v>73</v>
      </c>
      <c r="T67" s="498">
        <v>73</v>
      </c>
      <c r="U67" s="16">
        <v>0</v>
      </c>
      <c r="V67" s="9">
        <v>0</v>
      </c>
      <c r="W67" s="16">
        <v>0</v>
      </c>
      <c r="X67" s="9">
        <v>0</v>
      </c>
      <c r="Y67" s="16">
        <f t="shared" si="1"/>
        <v>73</v>
      </c>
      <c r="Z67" s="9">
        <f t="shared" si="1"/>
        <v>73</v>
      </c>
      <c r="AA67" s="499">
        <v>483.69999999999993</v>
      </c>
      <c r="AB67" s="698">
        <v>483.69999999999993</v>
      </c>
      <c r="AC67" s="465">
        <v>0</v>
      </c>
      <c r="AD67" s="686">
        <v>0</v>
      </c>
      <c r="AE67" s="16">
        <v>0</v>
      </c>
      <c r="AF67" s="9">
        <v>0</v>
      </c>
      <c r="AG67" s="500">
        <f>AA67+AC67+AE67</f>
        <v>483.69999999999993</v>
      </c>
      <c r="AH67" s="501">
        <f>AB67+AD67+AF67</f>
        <v>483.69999999999993</v>
      </c>
      <c r="AI67" s="502">
        <f t="shared" si="9"/>
        <v>0.32246666666666662</v>
      </c>
      <c r="AJ67" s="503">
        <f t="shared" ref="AJ67:AK68" si="61">AA67*0.186*8760</f>
        <v>788121.4319999998</v>
      </c>
      <c r="AK67" s="504">
        <f t="shared" si="61"/>
        <v>788121.4319999998</v>
      </c>
      <c r="AL67" s="503">
        <f t="shared" ref="AL67:AM68" si="62">AC67*8760</f>
        <v>0</v>
      </c>
      <c r="AM67" s="504">
        <f t="shared" si="62"/>
        <v>0</v>
      </c>
      <c r="AN67" s="16">
        <v>0</v>
      </c>
      <c r="AO67" s="9">
        <v>0</v>
      </c>
      <c r="AP67" s="505">
        <f>AJ67+AL67+AN67</f>
        <v>788121.4319999998</v>
      </c>
      <c r="AQ67" s="506">
        <f>AK67+AM67+AO67</f>
        <v>788121.4319999998</v>
      </c>
      <c r="AR67" s="20" t="s">
        <v>358</v>
      </c>
      <c r="AS67" s="507" t="s">
        <v>358</v>
      </c>
      <c r="AT67" s="507" t="s">
        <v>358</v>
      </c>
      <c r="AU67" s="507" t="s">
        <v>358</v>
      </c>
      <c r="AV67" s="507" t="s">
        <v>358</v>
      </c>
      <c r="AW67" s="507" t="s">
        <v>358</v>
      </c>
      <c r="AX67" s="507" t="s">
        <v>358</v>
      </c>
      <c r="AY67" s="507" t="s">
        <v>358</v>
      </c>
      <c r="AZ67" s="474">
        <f t="shared" si="6"/>
        <v>6451682.7322203135</v>
      </c>
      <c r="BA67" s="475">
        <v>0</v>
      </c>
      <c r="BB67" s="476">
        <f t="shared" ref="BB67:BB68" si="63">P67</f>
        <v>1.5</v>
      </c>
      <c r="BC67" s="475">
        <v>0</v>
      </c>
      <c r="BD67" s="477">
        <f t="shared" ref="BD67:BD68" si="64">(((92178/SUM(P$15:P$71))*P67)/92178)*21417</f>
        <v>286.01092524834365</v>
      </c>
      <c r="BE67" s="475">
        <v>0</v>
      </c>
      <c r="BF67" s="475">
        <v>0.95</v>
      </c>
      <c r="BG67" s="475">
        <v>0</v>
      </c>
      <c r="BH67" s="478" t="s">
        <v>358</v>
      </c>
      <c r="BI67" s="475">
        <v>0</v>
      </c>
      <c r="BJ67" s="475">
        <v>0</v>
      </c>
      <c r="BK67" s="479">
        <v>1.3333333333333333</v>
      </c>
      <c r="BL67" s="480"/>
      <c r="BM67" s="457">
        <v>0</v>
      </c>
      <c r="BN67" s="481" t="s">
        <v>362</v>
      </c>
      <c r="BO67" s="457" t="s">
        <v>358</v>
      </c>
      <c r="BP67" s="483">
        <v>0</v>
      </c>
      <c r="BQ67" s="508" t="s">
        <v>358</v>
      </c>
      <c r="BR67" s="485" t="s">
        <v>358</v>
      </c>
      <c r="BS67" s="486">
        <v>183.13</v>
      </c>
      <c r="BT67" s="487">
        <v>116.48333</v>
      </c>
      <c r="BU67" s="488">
        <v>183.13</v>
      </c>
      <c r="BV67" s="489">
        <v>116.48333</v>
      </c>
      <c r="BW67" s="490">
        <v>1.1830000000000001</v>
      </c>
      <c r="BX67" s="491">
        <v>0.13400000000000012</v>
      </c>
      <c r="BY67" s="491">
        <v>1.1830000000000001</v>
      </c>
      <c r="BZ67" s="458">
        <v>0.13400000000000012</v>
      </c>
      <c r="CA67" s="364" t="s">
        <v>358</v>
      </c>
      <c r="CB67" s="373" t="s">
        <v>358</v>
      </c>
      <c r="CC67" s="509" t="s">
        <v>358</v>
      </c>
      <c r="CD67" s="459" t="s">
        <v>358</v>
      </c>
      <c r="CE67" s="483" t="s">
        <v>358</v>
      </c>
      <c r="CF67" s="483">
        <v>0</v>
      </c>
    </row>
    <row r="68" spans="1:99" s="112" customFormat="1" ht="30" customHeight="1" x14ac:dyDescent="0.3">
      <c r="A68" s="57" t="str">
        <f t="shared" si="0"/>
        <v>Unitil - FG&amp;E</v>
      </c>
      <c r="B68" s="63" t="s">
        <v>358</v>
      </c>
      <c r="C68" s="63" t="s">
        <v>358</v>
      </c>
      <c r="D68" s="55" t="s">
        <v>415</v>
      </c>
      <c r="E68" s="55" t="s">
        <v>360</v>
      </c>
      <c r="F68" s="55" t="s">
        <v>417</v>
      </c>
      <c r="G68" s="55" t="s">
        <v>360</v>
      </c>
      <c r="H68" s="9" t="s">
        <v>496</v>
      </c>
      <c r="I68" s="15" t="s">
        <v>435</v>
      </c>
      <c r="J68" s="114" t="s">
        <v>436</v>
      </c>
      <c r="K68" s="494">
        <v>14.685573823150392</v>
      </c>
      <c r="L68" s="494">
        <v>8.064315622234848E-2</v>
      </c>
      <c r="M68" s="299">
        <v>1</v>
      </c>
      <c r="N68" s="701">
        <v>32109962.122240081</v>
      </c>
      <c r="O68" s="475" t="s">
        <v>437</v>
      </c>
      <c r="P68" s="495">
        <v>7.4654853907833756</v>
      </c>
      <c r="Q68" s="373" t="s">
        <v>439</v>
      </c>
      <c r="R68" s="496" t="s">
        <v>439</v>
      </c>
      <c r="S68" s="16">
        <v>0</v>
      </c>
      <c r="T68" s="9">
        <v>0</v>
      </c>
      <c r="U68" s="16">
        <v>0</v>
      </c>
      <c r="V68" s="9">
        <v>0</v>
      </c>
      <c r="W68" s="16">
        <v>0</v>
      </c>
      <c r="X68" s="9">
        <v>0</v>
      </c>
      <c r="Y68" s="16">
        <f t="shared" si="1"/>
        <v>0</v>
      </c>
      <c r="Z68" s="9">
        <f t="shared" si="1"/>
        <v>0</v>
      </c>
      <c r="AA68" s="510">
        <v>0</v>
      </c>
      <c r="AB68" s="706">
        <v>0</v>
      </c>
      <c r="AC68" s="465">
        <v>0</v>
      </c>
      <c r="AD68" s="686">
        <v>0</v>
      </c>
      <c r="AE68" s="16">
        <v>0</v>
      </c>
      <c r="AF68" s="9">
        <v>0</v>
      </c>
      <c r="AG68" s="500">
        <f>AA68+AC68+AE68</f>
        <v>0</v>
      </c>
      <c r="AH68" s="501">
        <f>AB68+AD68+AF68</f>
        <v>0</v>
      </c>
      <c r="AI68" s="502">
        <f t="shared" si="9"/>
        <v>0</v>
      </c>
      <c r="AJ68" s="503">
        <f t="shared" si="61"/>
        <v>0</v>
      </c>
      <c r="AK68" s="504">
        <f t="shared" si="61"/>
        <v>0</v>
      </c>
      <c r="AL68" s="503">
        <f t="shared" si="62"/>
        <v>0</v>
      </c>
      <c r="AM68" s="504">
        <f t="shared" si="62"/>
        <v>0</v>
      </c>
      <c r="AN68" s="16">
        <v>0</v>
      </c>
      <c r="AO68" s="9">
        <v>0</v>
      </c>
      <c r="AP68" s="505">
        <f>AJ68+AL68+AN68</f>
        <v>0</v>
      </c>
      <c r="AQ68" s="506">
        <f>AK68+AM68+AO68</f>
        <v>0</v>
      </c>
      <c r="AR68" s="20" t="s">
        <v>358</v>
      </c>
      <c r="AS68" s="507" t="s">
        <v>358</v>
      </c>
      <c r="AT68" s="507" t="s">
        <v>358</v>
      </c>
      <c r="AU68" s="507" t="s">
        <v>358</v>
      </c>
      <c r="AV68" s="507" t="s">
        <v>358</v>
      </c>
      <c r="AW68" s="507" t="s">
        <v>358</v>
      </c>
      <c r="AX68" s="507" t="s">
        <v>358</v>
      </c>
      <c r="AY68" s="507" t="s">
        <v>358</v>
      </c>
      <c r="AZ68" s="474">
        <f t="shared" si="6"/>
        <v>32109962.122240081</v>
      </c>
      <c r="BA68" s="475">
        <v>0</v>
      </c>
      <c r="BB68" s="476">
        <f t="shared" si="63"/>
        <v>7.4654853907833756</v>
      </c>
      <c r="BC68" s="475">
        <v>0</v>
      </c>
      <c r="BD68" s="477">
        <f t="shared" si="64"/>
        <v>1423.4735893639636</v>
      </c>
      <c r="BE68" s="475">
        <v>0</v>
      </c>
      <c r="BF68" s="475">
        <v>0.95</v>
      </c>
      <c r="BG68" s="475">
        <v>0</v>
      </c>
      <c r="BH68" s="478" t="s">
        <v>358</v>
      </c>
      <c r="BI68" s="475">
        <v>0</v>
      </c>
      <c r="BJ68" s="475">
        <v>0</v>
      </c>
      <c r="BK68" s="479">
        <v>0</v>
      </c>
      <c r="BL68" s="480"/>
      <c r="BM68" s="457">
        <v>0</v>
      </c>
      <c r="BN68" s="481" t="s">
        <v>362</v>
      </c>
      <c r="BO68" s="457" t="s">
        <v>358</v>
      </c>
      <c r="BP68" s="483">
        <v>0</v>
      </c>
      <c r="BQ68" s="508" t="s">
        <v>358</v>
      </c>
      <c r="BR68" s="485" t="s">
        <v>358</v>
      </c>
      <c r="BS68" s="486">
        <v>0</v>
      </c>
      <c r="BT68" s="487">
        <v>-18.95</v>
      </c>
      <c r="BU68" s="488">
        <v>0</v>
      </c>
      <c r="BV68" s="489">
        <v>-18.95</v>
      </c>
      <c r="BW68" s="490">
        <v>0</v>
      </c>
      <c r="BX68" s="491">
        <v>-0.3333333</v>
      </c>
      <c r="BY68" s="491">
        <v>0</v>
      </c>
      <c r="BZ68" s="458">
        <v>-0.3333333</v>
      </c>
      <c r="CA68" s="364" t="s">
        <v>358</v>
      </c>
      <c r="CB68" s="373" t="s">
        <v>358</v>
      </c>
      <c r="CC68" s="509" t="s">
        <v>358</v>
      </c>
      <c r="CD68" s="459" t="s">
        <v>358</v>
      </c>
      <c r="CE68" s="483" t="s">
        <v>358</v>
      </c>
      <c r="CF68" s="483">
        <v>0</v>
      </c>
    </row>
    <row r="69" spans="1:99" s="112" customFormat="1" ht="30" customHeight="1" x14ac:dyDescent="0.3">
      <c r="A69" s="57" t="str">
        <f t="shared" si="0"/>
        <v>Unitil - FG&amp;E</v>
      </c>
      <c r="B69" s="63" t="s">
        <v>358</v>
      </c>
      <c r="C69" s="63" t="s">
        <v>358</v>
      </c>
      <c r="D69" s="55" t="s">
        <v>415</v>
      </c>
      <c r="E69" s="55" t="s">
        <v>360</v>
      </c>
      <c r="F69" s="55" t="s">
        <v>418</v>
      </c>
      <c r="G69" s="55" t="s">
        <v>360</v>
      </c>
      <c r="H69" s="9" t="s">
        <v>496</v>
      </c>
      <c r="I69" s="15" t="s">
        <v>435</v>
      </c>
      <c r="J69" s="114" t="s">
        <v>436</v>
      </c>
      <c r="K69" s="494">
        <v>18.35696727893799</v>
      </c>
      <c r="L69" s="494">
        <v>0</v>
      </c>
      <c r="M69" s="299" t="s">
        <v>358</v>
      </c>
      <c r="N69" s="701">
        <v>0</v>
      </c>
      <c r="O69" s="475" t="s">
        <v>358</v>
      </c>
      <c r="P69" s="495">
        <v>0</v>
      </c>
      <c r="Q69" s="373" t="s">
        <v>439</v>
      </c>
      <c r="R69" s="496" t="s">
        <v>439</v>
      </c>
      <c r="S69" s="515"/>
      <c r="T69" s="449"/>
      <c r="U69" s="515"/>
      <c r="V69" s="449"/>
      <c r="W69" s="515"/>
      <c r="X69" s="449"/>
      <c r="Y69" s="515"/>
      <c r="Z69" s="449"/>
      <c r="AA69" s="516"/>
      <c r="AB69" s="710"/>
      <c r="AC69" s="517"/>
      <c r="AD69" s="711"/>
      <c r="AE69" s="515"/>
      <c r="AF69" s="449"/>
      <c r="AG69" s="511"/>
      <c r="AH69" s="449"/>
      <c r="AI69" s="518"/>
      <c r="AJ69" s="515"/>
      <c r="AK69" s="449"/>
      <c r="AL69" s="515"/>
      <c r="AM69" s="449"/>
      <c r="AN69" s="515"/>
      <c r="AO69" s="449"/>
      <c r="AP69" s="515"/>
      <c r="AQ69" s="449"/>
      <c r="AR69" s="20" t="s">
        <v>358</v>
      </c>
      <c r="AS69" s="507" t="s">
        <v>358</v>
      </c>
      <c r="AT69" s="507" t="s">
        <v>358</v>
      </c>
      <c r="AU69" s="507" t="s">
        <v>358</v>
      </c>
      <c r="AV69" s="507" t="s">
        <v>358</v>
      </c>
      <c r="AW69" s="507" t="s">
        <v>358</v>
      </c>
      <c r="AX69" s="507" t="s">
        <v>358</v>
      </c>
      <c r="AY69" s="507" t="s">
        <v>358</v>
      </c>
      <c r="AZ69" s="512"/>
      <c r="BA69" s="480"/>
      <c r="BB69" s="480"/>
      <c r="BC69" s="480"/>
      <c r="BD69" s="519"/>
      <c r="BE69" s="480"/>
      <c r="BF69" s="480"/>
      <c r="BG69" s="480"/>
      <c r="BH69" s="480"/>
      <c r="BI69" s="480"/>
      <c r="BJ69" s="480"/>
      <c r="BK69" s="480"/>
      <c r="BL69" s="480"/>
      <c r="BM69" s="457">
        <v>0</v>
      </c>
      <c r="BN69" s="481" t="s">
        <v>362</v>
      </c>
      <c r="BO69" s="457" t="s">
        <v>358</v>
      </c>
      <c r="BP69" s="483">
        <v>0</v>
      </c>
      <c r="BQ69" s="508" t="s">
        <v>358</v>
      </c>
      <c r="BR69" s="485" t="s">
        <v>358</v>
      </c>
      <c r="BS69" s="486" t="s">
        <v>358</v>
      </c>
      <c r="BT69" s="487" t="s">
        <v>358</v>
      </c>
      <c r="BU69" s="488" t="s">
        <v>358</v>
      </c>
      <c r="BV69" s="489" t="s">
        <v>358</v>
      </c>
      <c r="BW69" s="490" t="s">
        <v>358</v>
      </c>
      <c r="BX69" s="491" t="s">
        <v>358</v>
      </c>
      <c r="BY69" s="491" t="s">
        <v>358</v>
      </c>
      <c r="BZ69" s="458" t="s">
        <v>358</v>
      </c>
      <c r="CA69" s="364" t="s">
        <v>358</v>
      </c>
      <c r="CB69" s="373" t="s">
        <v>358</v>
      </c>
      <c r="CC69" s="509" t="s">
        <v>358</v>
      </c>
      <c r="CD69" s="459" t="s">
        <v>358</v>
      </c>
      <c r="CE69" s="483" t="s">
        <v>358</v>
      </c>
      <c r="CF69" s="483">
        <v>0</v>
      </c>
    </row>
    <row r="70" spans="1:99" s="112" customFormat="1" ht="30" customHeight="1" x14ac:dyDescent="0.3">
      <c r="A70" s="57" t="str">
        <f t="shared" si="0"/>
        <v>Unitil - FG&amp;E</v>
      </c>
      <c r="B70" s="63" t="s">
        <v>358</v>
      </c>
      <c r="C70" s="63" t="s">
        <v>358</v>
      </c>
      <c r="D70" s="55" t="s">
        <v>415</v>
      </c>
      <c r="E70" s="55" t="s">
        <v>360</v>
      </c>
      <c r="F70" s="55" t="s">
        <v>419</v>
      </c>
      <c r="G70" s="55" t="s">
        <v>360</v>
      </c>
      <c r="H70" s="9" t="s">
        <v>496</v>
      </c>
      <c r="I70" s="15" t="s">
        <v>435</v>
      </c>
      <c r="J70" s="114" t="s">
        <v>436</v>
      </c>
      <c r="K70" s="494">
        <v>8.7195594574955457</v>
      </c>
      <c r="L70" s="494">
        <v>6.998165196022728</v>
      </c>
      <c r="M70" s="299">
        <v>191</v>
      </c>
      <c r="N70" s="701">
        <v>21075496.925253026</v>
      </c>
      <c r="O70" s="475" t="s">
        <v>437</v>
      </c>
      <c r="P70" s="495">
        <v>4.9000000000000004</v>
      </c>
      <c r="Q70" s="373" t="s">
        <v>439</v>
      </c>
      <c r="R70" s="496" t="s">
        <v>439</v>
      </c>
      <c r="S70" s="497">
        <v>8</v>
      </c>
      <c r="T70" s="498">
        <v>8</v>
      </c>
      <c r="U70" s="16">
        <v>0</v>
      </c>
      <c r="V70" s="9">
        <v>0</v>
      </c>
      <c r="W70" s="16">
        <v>0</v>
      </c>
      <c r="X70" s="9">
        <v>0</v>
      </c>
      <c r="Y70" s="16">
        <f t="shared" si="1"/>
        <v>8</v>
      </c>
      <c r="Z70" s="9">
        <f t="shared" si="1"/>
        <v>8</v>
      </c>
      <c r="AA70" s="499">
        <v>65.55</v>
      </c>
      <c r="AB70" s="698">
        <v>65.550000000000011</v>
      </c>
      <c r="AC70" s="465">
        <v>0</v>
      </c>
      <c r="AD70" s="686">
        <v>0</v>
      </c>
      <c r="AE70" s="16">
        <v>0</v>
      </c>
      <c r="AF70" s="9">
        <v>0</v>
      </c>
      <c r="AG70" s="500">
        <f>AA70+AC70+AE70</f>
        <v>65.55</v>
      </c>
      <c r="AH70" s="501">
        <f>AB70+AD70+AF70</f>
        <v>65.550000000000011</v>
      </c>
      <c r="AI70" s="502">
        <f t="shared" si="9"/>
        <v>1.3377551020408163E-2</v>
      </c>
      <c r="AJ70" s="503">
        <f t="shared" ref="AJ70:AK71" si="65">AA70*0.186*8760</f>
        <v>106804.548</v>
      </c>
      <c r="AK70" s="504">
        <f t="shared" si="65"/>
        <v>106804.54800000001</v>
      </c>
      <c r="AL70" s="503">
        <f t="shared" ref="AL70:AM71" si="66">AC70*8760</f>
        <v>0</v>
      </c>
      <c r="AM70" s="504">
        <f t="shared" si="66"/>
        <v>0</v>
      </c>
      <c r="AN70" s="16">
        <v>0</v>
      </c>
      <c r="AO70" s="9">
        <v>0</v>
      </c>
      <c r="AP70" s="505">
        <f>AJ70+AL70+AN70</f>
        <v>106804.548</v>
      </c>
      <c r="AQ70" s="506">
        <f>AK70+AM70+AO70</f>
        <v>106804.54800000001</v>
      </c>
      <c r="AR70" s="20" t="s">
        <v>358</v>
      </c>
      <c r="AS70" s="507" t="s">
        <v>358</v>
      </c>
      <c r="AT70" s="507" t="s">
        <v>358</v>
      </c>
      <c r="AU70" s="507" t="s">
        <v>358</v>
      </c>
      <c r="AV70" s="507" t="s">
        <v>358</v>
      </c>
      <c r="AW70" s="507" t="s">
        <v>358</v>
      </c>
      <c r="AX70" s="507" t="s">
        <v>358</v>
      </c>
      <c r="AY70" s="507" t="s">
        <v>358</v>
      </c>
      <c r="AZ70" s="474">
        <f t="shared" si="6"/>
        <v>21075496.925253026</v>
      </c>
      <c r="BA70" s="475">
        <v>0</v>
      </c>
      <c r="BB70" s="476">
        <f t="shared" ref="BB70:BB71" si="67">P70</f>
        <v>4.9000000000000004</v>
      </c>
      <c r="BC70" s="475">
        <v>0</v>
      </c>
      <c r="BD70" s="477">
        <f t="shared" ref="BD70:BD71" si="68">(((92178/SUM(P$15:P$71))*P70)/92178)*21417</f>
        <v>934.30235581125601</v>
      </c>
      <c r="BE70" s="475">
        <v>0</v>
      </c>
      <c r="BF70" s="475">
        <v>0.95</v>
      </c>
      <c r="BG70" s="475">
        <v>0</v>
      </c>
      <c r="BH70" s="478" t="s">
        <v>358</v>
      </c>
      <c r="BI70" s="475">
        <v>0</v>
      </c>
      <c r="BJ70" s="475">
        <v>0</v>
      </c>
      <c r="BK70" s="479">
        <v>0</v>
      </c>
      <c r="BL70" s="480"/>
      <c r="BM70" s="457">
        <v>0</v>
      </c>
      <c r="BN70" s="481" t="s">
        <v>362</v>
      </c>
      <c r="BO70" s="457" t="s">
        <v>358</v>
      </c>
      <c r="BP70" s="483">
        <v>0</v>
      </c>
      <c r="BQ70" s="508" t="s">
        <v>358</v>
      </c>
      <c r="BR70" s="485" t="s">
        <v>358</v>
      </c>
      <c r="BS70" s="486">
        <v>16.14</v>
      </c>
      <c r="BT70" s="487">
        <v>-6.336669999999998</v>
      </c>
      <c r="BU70" s="488">
        <v>16.14</v>
      </c>
      <c r="BV70" s="489">
        <v>-3.8066700000000004</v>
      </c>
      <c r="BW70" s="490">
        <v>0.17299999999999999</v>
      </c>
      <c r="BX70" s="491">
        <v>-7.400000000000001E-2</v>
      </c>
      <c r="BY70" s="491">
        <v>0.17299999999999999</v>
      </c>
      <c r="BZ70" s="458">
        <v>-5.8333300000000005E-2</v>
      </c>
      <c r="CA70" s="364" t="s">
        <v>358</v>
      </c>
      <c r="CB70" s="373" t="s">
        <v>358</v>
      </c>
      <c r="CC70" s="509" t="s">
        <v>358</v>
      </c>
      <c r="CD70" s="459" t="s">
        <v>358</v>
      </c>
      <c r="CE70" s="483" t="s">
        <v>358</v>
      </c>
      <c r="CF70" s="483">
        <v>0</v>
      </c>
    </row>
    <row r="71" spans="1:99" s="112" customFormat="1" ht="30" customHeight="1" x14ac:dyDescent="0.3">
      <c r="A71" s="535" t="str">
        <f t="shared" si="0"/>
        <v>Unitil - FG&amp;E</v>
      </c>
      <c r="B71" s="536" t="s">
        <v>358</v>
      </c>
      <c r="C71" s="536" t="s">
        <v>358</v>
      </c>
      <c r="D71" s="198" t="s">
        <v>415</v>
      </c>
      <c r="E71" s="198" t="s">
        <v>360</v>
      </c>
      <c r="F71" s="198" t="s">
        <v>420</v>
      </c>
      <c r="G71" s="198" t="s">
        <v>360</v>
      </c>
      <c r="H71" s="183" t="s">
        <v>496</v>
      </c>
      <c r="I71" s="537" t="s">
        <v>435</v>
      </c>
      <c r="J71" s="182" t="s">
        <v>436</v>
      </c>
      <c r="K71" s="538">
        <v>9.178483639468995</v>
      </c>
      <c r="L71" s="538">
        <v>4.2770522656799237</v>
      </c>
      <c r="M71" s="302">
        <v>149</v>
      </c>
      <c r="N71" s="768">
        <v>19499005.813825622</v>
      </c>
      <c r="O71" s="539" t="s">
        <v>437</v>
      </c>
      <c r="P71" s="540">
        <v>4.53346978373078</v>
      </c>
      <c r="Q71" s="541" t="s">
        <v>439</v>
      </c>
      <c r="R71" s="542" t="s">
        <v>439</v>
      </c>
      <c r="S71" s="543">
        <v>14</v>
      </c>
      <c r="T71" s="770">
        <v>14</v>
      </c>
      <c r="U71" s="544">
        <v>0</v>
      </c>
      <c r="V71" s="183">
        <v>0</v>
      </c>
      <c r="W71" s="544">
        <v>0</v>
      </c>
      <c r="X71" s="183">
        <v>0</v>
      </c>
      <c r="Y71" s="544">
        <f t="shared" si="1"/>
        <v>14</v>
      </c>
      <c r="Z71" s="183">
        <f t="shared" si="1"/>
        <v>14</v>
      </c>
      <c r="AA71" s="545">
        <v>1046.3300000000002</v>
      </c>
      <c r="AB71" s="771">
        <v>1046.3300000000002</v>
      </c>
      <c r="AC71" s="546">
        <v>0</v>
      </c>
      <c r="AD71" s="772">
        <v>0</v>
      </c>
      <c r="AE71" s="544">
        <v>0</v>
      </c>
      <c r="AF71" s="183">
        <v>0</v>
      </c>
      <c r="AG71" s="547">
        <f>AA71+AC71+AE71</f>
        <v>1046.3300000000002</v>
      </c>
      <c r="AH71" s="548">
        <f>AB71+AD71+AF71</f>
        <v>1046.3300000000002</v>
      </c>
      <c r="AI71" s="502">
        <f t="shared" si="9"/>
        <v>0.23080114127041382</v>
      </c>
      <c r="AJ71" s="503">
        <f t="shared" si="65"/>
        <v>1704848.2488000002</v>
      </c>
      <c r="AK71" s="504">
        <f t="shared" si="65"/>
        <v>1704848.2488000002</v>
      </c>
      <c r="AL71" s="503">
        <f t="shared" si="66"/>
        <v>0</v>
      </c>
      <c r="AM71" s="504">
        <f t="shared" si="66"/>
        <v>0</v>
      </c>
      <c r="AN71" s="16">
        <v>0</v>
      </c>
      <c r="AO71" s="9">
        <v>0</v>
      </c>
      <c r="AP71" s="505">
        <f>AJ71+AL71+AN71</f>
        <v>1704848.2488000002</v>
      </c>
      <c r="AQ71" s="506">
        <f>AK71+AM71+AO71</f>
        <v>1704848.2488000002</v>
      </c>
      <c r="AR71" s="212" t="s">
        <v>358</v>
      </c>
      <c r="AS71" s="549" t="s">
        <v>358</v>
      </c>
      <c r="AT71" s="549" t="s">
        <v>358</v>
      </c>
      <c r="AU71" s="549" t="s">
        <v>358</v>
      </c>
      <c r="AV71" s="549" t="s">
        <v>358</v>
      </c>
      <c r="AW71" s="549" t="s">
        <v>358</v>
      </c>
      <c r="AX71" s="549" t="s">
        <v>358</v>
      </c>
      <c r="AY71" s="549" t="s">
        <v>358</v>
      </c>
      <c r="AZ71" s="474">
        <f t="shared" si="6"/>
        <v>19499005.813825622</v>
      </c>
      <c r="BA71" s="475">
        <v>0</v>
      </c>
      <c r="BB71" s="476">
        <f t="shared" si="67"/>
        <v>4.53346978373078</v>
      </c>
      <c r="BC71" s="475">
        <v>0</v>
      </c>
      <c r="BD71" s="477">
        <f t="shared" si="68"/>
        <v>864.41459162016577</v>
      </c>
      <c r="BE71" s="475">
        <v>0</v>
      </c>
      <c r="BF71" s="475">
        <v>0.95</v>
      </c>
      <c r="BG71" s="475">
        <v>0</v>
      </c>
      <c r="BH71" s="478" t="s">
        <v>358</v>
      </c>
      <c r="BI71" s="475">
        <v>0</v>
      </c>
      <c r="BJ71" s="475">
        <v>0</v>
      </c>
      <c r="BK71" s="479">
        <v>0.66666666666666663</v>
      </c>
      <c r="BL71" s="480"/>
      <c r="BM71" s="550">
        <v>0</v>
      </c>
      <c r="BN71" s="551" t="s">
        <v>362</v>
      </c>
      <c r="BO71" s="550" t="s">
        <v>358</v>
      </c>
      <c r="BP71" s="552">
        <v>0</v>
      </c>
      <c r="BQ71" s="553" t="s">
        <v>358</v>
      </c>
      <c r="BR71" s="554" t="s">
        <v>358</v>
      </c>
      <c r="BS71" s="555">
        <v>0</v>
      </c>
      <c r="BT71" s="556">
        <v>-36.236669999999997</v>
      </c>
      <c r="BU71" s="557">
        <v>0</v>
      </c>
      <c r="BV71" s="558">
        <v>-35.613329999999998</v>
      </c>
      <c r="BW71" s="559">
        <v>0</v>
      </c>
      <c r="BX71" s="560">
        <v>-0.755</v>
      </c>
      <c r="BY71" s="561">
        <v>0</v>
      </c>
      <c r="BZ71" s="562">
        <v>-0.75066670000000002</v>
      </c>
      <c r="CA71" s="563" t="s">
        <v>358</v>
      </c>
      <c r="CB71" s="541" t="s">
        <v>358</v>
      </c>
      <c r="CC71" s="564" t="s">
        <v>358</v>
      </c>
      <c r="CD71" s="565" t="s">
        <v>358</v>
      </c>
      <c r="CE71" s="552" t="s">
        <v>358</v>
      </c>
      <c r="CF71" s="552">
        <v>0</v>
      </c>
    </row>
    <row r="72" spans="1:99" s="77" customFormat="1" ht="30" customHeight="1" thickBot="1" x14ac:dyDescent="0.35">
      <c r="A72" s="58" t="s">
        <v>422</v>
      </c>
      <c r="B72" s="566" t="s">
        <v>358</v>
      </c>
      <c r="C72" s="566" t="s">
        <v>358</v>
      </c>
      <c r="D72" s="196" t="s">
        <v>415</v>
      </c>
      <c r="E72" s="196" t="s">
        <v>360</v>
      </c>
      <c r="F72" s="567"/>
      <c r="G72" s="567"/>
      <c r="H72" s="568"/>
      <c r="I72" s="569"/>
      <c r="J72" s="567"/>
      <c r="K72" s="567"/>
      <c r="L72" s="567"/>
      <c r="M72" s="567"/>
      <c r="N72" s="570"/>
      <c r="O72" s="570"/>
      <c r="P72" s="571"/>
      <c r="Q72" s="572"/>
      <c r="R72" s="571"/>
      <c r="S72" s="573"/>
      <c r="T72" s="568"/>
      <c r="U72" s="573"/>
      <c r="V72" s="568"/>
      <c r="W72" s="573"/>
      <c r="X72" s="568"/>
      <c r="Y72" s="573"/>
      <c r="Z72" s="568"/>
      <c r="AA72" s="574"/>
      <c r="AB72" s="575"/>
      <c r="AC72" s="576"/>
      <c r="AD72" s="577"/>
      <c r="AE72" s="573"/>
      <c r="AF72" s="568"/>
      <c r="AG72" s="569"/>
      <c r="AH72" s="568"/>
      <c r="AI72" s="578"/>
      <c r="AJ72" s="573"/>
      <c r="AK72" s="568"/>
      <c r="AL72" s="573"/>
      <c r="AM72" s="568"/>
      <c r="AN72" s="573"/>
      <c r="AO72" s="568"/>
      <c r="AP72" s="573"/>
      <c r="AQ72" s="568"/>
      <c r="AR72" s="579" t="s">
        <v>358</v>
      </c>
      <c r="AS72" s="580" t="s">
        <v>358</v>
      </c>
      <c r="AT72" s="580" t="s">
        <v>358</v>
      </c>
      <c r="AU72" s="580" t="s">
        <v>358</v>
      </c>
      <c r="AV72" s="580" t="s">
        <v>358</v>
      </c>
      <c r="AW72" s="580" t="s">
        <v>358</v>
      </c>
      <c r="AX72" s="580" t="s">
        <v>358</v>
      </c>
      <c r="AY72" s="580" t="s">
        <v>358</v>
      </c>
      <c r="AZ72" s="512"/>
      <c r="BA72" s="480"/>
      <c r="BB72" s="480"/>
      <c r="BC72" s="480"/>
      <c r="BD72" s="519"/>
      <c r="BE72" s="480"/>
      <c r="BF72" s="480"/>
      <c r="BG72" s="480"/>
      <c r="BH72" s="480"/>
      <c r="BI72" s="480"/>
      <c r="BJ72" s="480"/>
      <c r="BK72" s="480"/>
      <c r="BL72" s="480"/>
      <c r="BM72" s="581">
        <v>0</v>
      </c>
      <c r="BN72" s="582" t="s">
        <v>362</v>
      </c>
      <c r="BO72" s="581" t="s">
        <v>358</v>
      </c>
      <c r="BP72" s="583">
        <v>0</v>
      </c>
      <c r="BQ72" s="584" t="s">
        <v>358</v>
      </c>
      <c r="BR72" s="585" t="s">
        <v>358</v>
      </c>
      <c r="BS72" s="586"/>
      <c r="BT72" s="587"/>
      <c r="BU72" s="588"/>
      <c r="BV72" s="589"/>
      <c r="BW72" s="590"/>
      <c r="BX72" s="591"/>
      <c r="BY72" s="591"/>
      <c r="BZ72" s="592"/>
      <c r="CA72" s="365" t="s">
        <v>358</v>
      </c>
      <c r="CB72" s="374" t="s">
        <v>358</v>
      </c>
      <c r="CC72" s="593" t="s">
        <v>358</v>
      </c>
      <c r="CD72" s="374" t="s">
        <v>358</v>
      </c>
      <c r="CE72" s="583" t="s">
        <v>358</v>
      </c>
      <c r="CF72" s="583">
        <v>0</v>
      </c>
    </row>
    <row r="73" spans="1:99" s="112" customFormat="1" ht="15" thickBot="1" x14ac:dyDescent="0.35">
      <c r="A73" s="375" t="s">
        <v>41</v>
      </c>
      <c r="B73" s="838"/>
      <c r="C73" s="839"/>
      <c r="D73" s="839"/>
      <c r="E73" s="839"/>
      <c r="F73" s="839"/>
      <c r="G73" s="839"/>
      <c r="H73" s="840"/>
      <c r="I73" s="47"/>
      <c r="J73" s="47"/>
      <c r="K73" s="47"/>
      <c r="L73" s="47"/>
      <c r="M73" s="47"/>
      <c r="N73" s="48"/>
      <c r="O73" s="48"/>
      <c r="P73" s="48"/>
      <c r="Q73" s="49"/>
      <c r="R73" s="126"/>
      <c r="S73" s="594">
        <f>SUM(S15:S71)</f>
        <v>1643</v>
      </c>
      <c r="T73" s="242">
        <f>SUM(T15:T71)</f>
        <v>1642</v>
      </c>
      <c r="U73" s="594">
        <f>SUM(U15:U71)</f>
        <v>4</v>
      </c>
      <c r="V73" s="242">
        <f>SUM(V15:V71)</f>
        <v>4</v>
      </c>
      <c r="W73" s="594">
        <f t="shared" ref="W73:AF73" si="69">SUM(W15:W71)</f>
        <v>0</v>
      </c>
      <c r="X73" s="242">
        <f t="shared" si="69"/>
        <v>0</v>
      </c>
      <c r="Y73" s="241">
        <f t="shared" si="69"/>
        <v>1647</v>
      </c>
      <c r="Z73" s="242">
        <f t="shared" si="69"/>
        <v>1646</v>
      </c>
      <c r="AA73" s="595">
        <f t="shared" si="69"/>
        <v>29555.125000000004</v>
      </c>
      <c r="AB73" s="596">
        <f t="shared" si="69"/>
        <v>29206.765000000003</v>
      </c>
      <c r="AC73" s="595">
        <f t="shared" si="69"/>
        <v>1862.4</v>
      </c>
      <c r="AD73" s="596">
        <f t="shared" si="69"/>
        <v>1862.4</v>
      </c>
      <c r="AE73" s="594">
        <f t="shared" si="69"/>
        <v>0</v>
      </c>
      <c r="AF73" s="242">
        <f t="shared" si="69"/>
        <v>0</v>
      </c>
      <c r="AG73" s="241">
        <f>SUM(AG15:AG71)</f>
        <v>31417.525000000005</v>
      </c>
      <c r="AH73" s="242">
        <f>SUM(AH15:AH71)</f>
        <v>31069.165000000005</v>
      </c>
      <c r="AI73" s="243"/>
      <c r="AJ73" s="241">
        <f t="shared" ref="AJ73:AS73" si="70">SUM(AJ15:AJ71)</f>
        <v>48155938.469999999</v>
      </c>
      <c r="AK73" s="242">
        <f t="shared" si="70"/>
        <v>47588334.620399997</v>
      </c>
      <c r="AL73" s="241">
        <f t="shared" si="70"/>
        <v>16314624</v>
      </c>
      <c r="AM73" s="242">
        <f t="shared" si="70"/>
        <v>16314624</v>
      </c>
      <c r="AN73" s="241">
        <v>0</v>
      </c>
      <c r="AO73" s="242">
        <v>0</v>
      </c>
      <c r="AP73" s="241">
        <f t="shared" si="70"/>
        <v>64470562.469999999</v>
      </c>
      <c r="AQ73" s="242">
        <f t="shared" si="70"/>
        <v>63902958.620399997</v>
      </c>
      <c r="AR73" s="597">
        <f t="shared" si="70"/>
        <v>0</v>
      </c>
      <c r="AS73" s="598">
        <f t="shared" si="70"/>
        <v>0</v>
      </c>
      <c r="AT73" s="599"/>
      <c r="AU73" s="598">
        <f>SUM(AU15:AU71)</f>
        <v>0</v>
      </c>
      <c r="AV73" s="598">
        <f>SUM(AV15:AV71)</f>
        <v>0</v>
      </c>
      <c r="AW73" s="598">
        <f>SUM(AW15:AW71)</f>
        <v>0</v>
      </c>
      <c r="AX73" s="598">
        <f>SUM(AX15:AX71)</f>
        <v>0</v>
      </c>
      <c r="AY73" s="599"/>
      <c r="AZ73" s="597">
        <f t="shared" ref="AZ73:BE73" si="71">SUM(AZ15:AZ71)</f>
        <v>451348668.99999988</v>
      </c>
      <c r="BA73" s="598">
        <f t="shared" si="71"/>
        <v>0</v>
      </c>
      <c r="BB73" s="598">
        <f t="shared" si="71"/>
        <v>112.32263233338163</v>
      </c>
      <c r="BC73" s="598">
        <f t="shared" si="71"/>
        <v>0</v>
      </c>
      <c r="BD73" s="600">
        <f t="shared" si="71"/>
        <v>21416.999999999996</v>
      </c>
      <c r="BE73" s="598">
        <f t="shared" si="71"/>
        <v>0</v>
      </c>
      <c r="BF73" s="599"/>
      <c r="BG73" s="599"/>
      <c r="BH73" s="598">
        <f>SUM(BH15:BH71)</f>
        <v>0</v>
      </c>
      <c r="BI73" s="598">
        <f>SUM(BI15:BI71)</f>
        <v>0</v>
      </c>
      <c r="BJ73" s="598">
        <f>SUM(BJ15:BJ71)</f>
        <v>0</v>
      </c>
      <c r="BK73" s="601">
        <f>SUM(BK15:BK71)</f>
        <v>34.333333333333329</v>
      </c>
      <c r="BL73" s="602"/>
      <c r="BM73" s="48"/>
      <c r="BN73" s="602"/>
      <c r="BO73" s="603"/>
      <c r="BP73" s="601">
        <f>SUM(BP15:BP71)</f>
        <v>0</v>
      </c>
      <c r="BQ73" s="597">
        <f>SUM(BQ15:BQ71)</f>
        <v>0</v>
      </c>
      <c r="BR73" s="48"/>
      <c r="BS73" s="602"/>
      <c r="BT73" s="48"/>
      <c r="BU73" s="48"/>
      <c r="BV73" s="48"/>
      <c r="BW73" s="602"/>
      <c r="BX73" s="48"/>
      <c r="BY73" s="48"/>
      <c r="BZ73" s="604"/>
      <c r="CA73" s="605"/>
      <c r="CB73" s="597">
        <f>SUM(CB15:CB71)</f>
        <v>0</v>
      </c>
      <c r="CC73" s="601">
        <f>SUM(CC15:CC71)</f>
        <v>0</v>
      </c>
      <c r="CD73" s="597">
        <f>SUM(CD15:CD71)</f>
        <v>0</v>
      </c>
      <c r="CE73" s="601">
        <f>SUM(CE15:CE71)</f>
        <v>0</v>
      </c>
      <c r="CF73" s="8">
        <f>SUM(CF15:CF71)</f>
        <v>0</v>
      </c>
    </row>
    <row r="74" spans="1:99" x14ac:dyDescent="0.3">
      <c r="B74" s="6"/>
      <c r="C74" s="6"/>
      <c r="D74" s="7"/>
      <c r="E74" s="7"/>
      <c r="F74" s="113"/>
      <c r="G74" s="113"/>
      <c r="H74" s="7"/>
      <c r="I74" s="113"/>
      <c r="J74" s="113"/>
      <c r="K74" s="113"/>
      <c r="L74" s="113"/>
      <c r="M74" s="113"/>
      <c r="N74" s="112"/>
      <c r="O74" s="112"/>
      <c r="P74" s="112"/>
      <c r="Q74" s="4"/>
      <c r="R74" s="4"/>
      <c r="S74" s="7"/>
      <c r="T74" s="7"/>
      <c r="U74" s="7"/>
      <c r="V74" s="7"/>
      <c r="W74" s="7"/>
      <c r="X74" s="7"/>
      <c r="Y74" s="7"/>
      <c r="Z74" s="7"/>
      <c r="AA74" s="7"/>
      <c r="AB74" s="7"/>
      <c r="AC74" s="7"/>
      <c r="AD74" s="7"/>
      <c r="AE74" s="7"/>
      <c r="AF74" s="7"/>
      <c r="AG74" s="7"/>
      <c r="AH74" s="7"/>
      <c r="AI74" s="7"/>
      <c r="AJ74" s="6"/>
      <c r="AK74" s="6"/>
      <c r="AL74" s="6"/>
      <c r="AM74" s="6"/>
      <c r="AN74" s="6"/>
      <c r="AO74" s="6"/>
      <c r="AP74" s="6"/>
      <c r="AQ74" s="6"/>
      <c r="AR74" s="6"/>
      <c r="AS74" s="6"/>
      <c r="AT74" s="6"/>
      <c r="AU74" s="6"/>
      <c r="AV74" s="6"/>
      <c r="AW74" s="6"/>
      <c r="AX74" s="6"/>
      <c r="AY74" s="6"/>
      <c r="BA74" s="112"/>
      <c r="BB74" s="112"/>
      <c r="BC74" s="112"/>
      <c r="BD74" s="112"/>
      <c r="BE74" s="112"/>
      <c r="BF74" s="112"/>
      <c r="BG74" s="112"/>
      <c r="BH74" s="112"/>
      <c r="BI74" s="112"/>
      <c r="BJ74" s="112"/>
      <c r="BK74" s="112"/>
      <c r="BL74" s="112"/>
      <c r="BM74" s="112"/>
      <c r="BN74" s="112"/>
      <c r="BO74" s="112"/>
      <c r="BP74" s="112"/>
      <c r="BQ74" s="112"/>
      <c r="BR74" s="112"/>
      <c r="BS74" s="112"/>
      <c r="BT74" s="112"/>
      <c r="BU74" s="112"/>
      <c r="BV74" s="112"/>
      <c r="BW74" s="112"/>
      <c r="BX74" s="112"/>
      <c r="BY74" s="112"/>
      <c r="BZ74" s="112"/>
      <c r="CA74" s="112"/>
      <c r="CB74" s="112"/>
      <c r="CC74" s="112"/>
      <c r="CD74" s="112"/>
      <c r="CE74" s="112"/>
      <c r="CF74" s="112"/>
      <c r="CG74" s="112"/>
      <c r="CH74" s="112"/>
      <c r="CI74" s="112"/>
      <c r="CJ74" s="112"/>
      <c r="CK74" s="112"/>
      <c r="CL74" s="112"/>
      <c r="CM74" s="112"/>
      <c r="CN74" s="112"/>
      <c r="CO74" s="112"/>
      <c r="CP74" s="112"/>
      <c r="CQ74" s="112"/>
      <c r="CR74" s="112"/>
      <c r="CS74" s="112"/>
      <c r="CT74" s="112"/>
      <c r="CU74" s="112"/>
    </row>
    <row r="75" spans="1:99" x14ac:dyDescent="0.3">
      <c r="A75" s="136" t="s">
        <v>42</v>
      </c>
      <c r="B75" s="138"/>
      <c r="C75" s="137"/>
      <c r="D75" s="138"/>
      <c r="E75" s="138"/>
      <c r="F75" s="138"/>
      <c r="G75" s="138"/>
      <c r="H75" s="138"/>
      <c r="I75" s="138"/>
      <c r="J75" s="138"/>
      <c r="K75" s="138"/>
      <c r="L75" s="138"/>
      <c r="M75" s="138"/>
      <c r="N75" s="138"/>
      <c r="O75" s="138"/>
      <c r="P75" s="138"/>
      <c r="Q75" s="138"/>
      <c r="R75" s="138"/>
      <c r="S75" s="139"/>
      <c r="T75" s="204"/>
      <c r="U75" s="204"/>
      <c r="V75" s="204"/>
      <c r="W75" s="112"/>
      <c r="X75" s="112"/>
      <c r="Y75" s="112"/>
      <c r="Z75" s="112"/>
      <c r="AA75" s="112"/>
      <c r="AB75" s="112"/>
      <c r="AC75" s="112"/>
      <c r="AD75" s="112"/>
      <c r="AE75" s="112"/>
      <c r="AF75" s="112"/>
      <c r="AG75" s="112"/>
      <c r="AH75" s="112"/>
      <c r="AI75" s="112"/>
      <c r="AJ75" s="112"/>
      <c r="AK75" s="112"/>
      <c r="AL75" s="112"/>
      <c r="AM75" s="112"/>
      <c r="AN75" s="112"/>
      <c r="AO75" s="112"/>
      <c r="AP75" s="112"/>
      <c r="AQ75" s="112"/>
      <c r="AR75" s="112"/>
      <c r="AS75" s="112"/>
      <c r="AT75" s="112"/>
      <c r="AU75" s="112"/>
      <c r="AW75" s="112"/>
      <c r="AY75" s="112"/>
      <c r="BA75" s="112"/>
      <c r="BB75" s="112"/>
      <c r="BC75" s="112"/>
      <c r="BD75" s="335"/>
      <c r="BE75" s="335"/>
      <c r="BF75" s="69"/>
      <c r="BG75" s="69"/>
      <c r="BH75" s="335"/>
      <c r="BI75" s="335"/>
      <c r="BJ75" s="112"/>
      <c r="BK75" s="112"/>
      <c r="BL75" s="894"/>
      <c r="BM75" s="894"/>
      <c r="BN75" s="894"/>
      <c r="BO75" s="894"/>
      <c r="BP75" s="894"/>
      <c r="BQ75" s="894"/>
      <c r="BR75" s="894"/>
      <c r="BS75" s="112"/>
      <c r="BT75" s="112"/>
      <c r="BU75" s="112"/>
      <c r="BV75" s="112"/>
      <c r="BW75" s="112"/>
      <c r="BX75" s="112"/>
      <c r="BY75" s="112"/>
      <c r="BZ75" s="112"/>
      <c r="CA75" s="112"/>
      <c r="CB75" s="112"/>
      <c r="CC75" s="103"/>
      <c r="CD75" s="101"/>
      <c r="CE75" s="101"/>
      <c r="CF75" s="101"/>
      <c r="CG75" s="101"/>
      <c r="CH75" s="116"/>
      <c r="CI75" s="103"/>
      <c r="CJ75" s="103"/>
      <c r="CK75" s="103"/>
      <c r="CL75" s="103"/>
      <c r="CM75" s="103"/>
      <c r="CN75" s="103"/>
      <c r="CO75" s="103"/>
      <c r="CP75" s="103"/>
      <c r="CQ75" s="103"/>
      <c r="CR75" s="103"/>
      <c r="CS75" s="103"/>
      <c r="CT75" s="103"/>
      <c r="CU75" s="117"/>
    </row>
    <row r="76" spans="1:99" s="112" customFormat="1" x14ac:dyDescent="0.3">
      <c r="A76" s="346" t="s">
        <v>43</v>
      </c>
      <c r="B76" s="144"/>
      <c r="C76" s="141"/>
      <c r="D76" s="144"/>
      <c r="E76" s="144"/>
      <c r="F76" s="144"/>
      <c r="G76" s="144"/>
      <c r="H76" s="144"/>
      <c r="I76" s="144"/>
      <c r="J76" s="144"/>
      <c r="K76" s="144"/>
      <c r="L76" s="144"/>
      <c r="M76" s="144"/>
      <c r="N76" s="144"/>
      <c r="O76" s="144"/>
      <c r="P76" s="144"/>
      <c r="Q76" s="144"/>
      <c r="R76" s="144"/>
      <c r="S76" s="142"/>
      <c r="T76" s="204"/>
      <c r="U76" s="204"/>
      <c r="V76" s="204"/>
      <c r="AZ76" s="78"/>
      <c r="BL76" s="425"/>
      <c r="BM76" s="425"/>
      <c r="BN76" s="425"/>
      <c r="BO76" s="425"/>
      <c r="BP76" s="425"/>
      <c r="BQ76" s="425"/>
      <c r="BR76" s="425"/>
      <c r="CC76" s="103"/>
      <c r="CD76" s="101"/>
      <c r="CE76" s="101"/>
      <c r="CF76" s="101"/>
      <c r="CG76" s="101"/>
      <c r="CH76" s="116"/>
      <c r="CI76" s="103"/>
      <c r="CJ76" s="103"/>
      <c r="CK76" s="103"/>
      <c r="CL76" s="103"/>
      <c r="CM76" s="103"/>
      <c r="CN76" s="103"/>
      <c r="CO76" s="103"/>
      <c r="CP76" s="103"/>
      <c r="CQ76" s="103"/>
      <c r="CR76" s="103"/>
      <c r="CS76" s="103"/>
      <c r="CT76" s="103"/>
      <c r="CU76" s="117"/>
    </row>
    <row r="77" spans="1:99" x14ac:dyDescent="0.3">
      <c r="A77" s="140" t="s">
        <v>64</v>
      </c>
      <c r="B77" s="144"/>
      <c r="C77" s="141"/>
      <c r="D77" s="144"/>
      <c r="E77" s="144"/>
      <c r="F77" s="144"/>
      <c r="G77" s="144"/>
      <c r="H77" s="144"/>
      <c r="I77" s="144"/>
      <c r="J77" s="144"/>
      <c r="K77" s="144"/>
      <c r="L77" s="144"/>
      <c r="M77" s="144"/>
      <c r="N77" s="144"/>
      <c r="O77" s="144"/>
      <c r="P77" s="144"/>
      <c r="Q77" s="144"/>
      <c r="R77" s="144"/>
      <c r="S77" s="142"/>
      <c r="T77" s="204"/>
      <c r="U77" s="204"/>
      <c r="V77" s="204"/>
      <c r="W77" s="112"/>
      <c r="X77" s="112"/>
      <c r="Y77" s="112"/>
      <c r="Z77" s="112"/>
      <c r="AA77" s="112"/>
      <c r="AB77" s="112"/>
      <c r="AC77" s="112"/>
      <c r="AD77" s="112"/>
      <c r="AE77" s="112"/>
      <c r="AF77" s="112"/>
      <c r="AG77" s="112"/>
      <c r="AH77" s="112"/>
      <c r="AI77" s="112"/>
      <c r="AJ77" s="112"/>
      <c r="AK77" s="112"/>
      <c r="AL77" s="112"/>
      <c r="AM77" s="112"/>
      <c r="AN77" s="112"/>
      <c r="AO77" s="112"/>
      <c r="AP77" s="112"/>
      <c r="AQ77" s="112"/>
      <c r="AR77" s="112"/>
      <c r="AS77" s="112"/>
      <c r="AT77" s="112"/>
      <c r="AU77" s="112"/>
      <c r="AW77" s="112"/>
      <c r="AY77" s="112"/>
      <c r="BA77" s="112"/>
      <c r="BB77" s="112"/>
      <c r="BC77" s="112"/>
      <c r="BD77" s="112"/>
      <c r="BE77" s="112"/>
      <c r="BF77" s="112"/>
      <c r="BG77" s="112"/>
      <c r="BH77" s="112"/>
      <c r="BI77" s="112"/>
      <c r="BJ77" s="112"/>
      <c r="BK77" s="112"/>
      <c r="BL77" s="92"/>
      <c r="BM77" s="92"/>
      <c r="BN77" s="92"/>
      <c r="BO77" s="92"/>
      <c r="BP77" s="92"/>
      <c r="BQ77" s="92"/>
      <c r="BR77" s="92"/>
      <c r="BS77" s="112"/>
      <c r="BT77" s="112"/>
      <c r="BU77" s="112"/>
      <c r="BV77" s="112"/>
      <c r="BW77" s="112"/>
      <c r="BX77" s="112"/>
      <c r="BY77" s="112"/>
      <c r="BZ77" s="112"/>
      <c r="CA77" s="112"/>
      <c r="CB77" s="112"/>
      <c r="CC77" s="120"/>
      <c r="CD77" s="118"/>
      <c r="CE77" s="118"/>
      <c r="CF77" s="118"/>
      <c r="CG77" s="118"/>
      <c r="CH77" s="118"/>
      <c r="CI77" s="118"/>
      <c r="CJ77" s="118"/>
      <c r="CK77" s="118"/>
      <c r="CL77" s="118"/>
      <c r="CM77" s="118"/>
      <c r="CN77" s="118"/>
      <c r="CO77" s="118"/>
      <c r="CP77" s="118"/>
      <c r="CQ77" s="118"/>
      <c r="CR77" s="118"/>
      <c r="CS77" s="118"/>
      <c r="CT77" s="118"/>
      <c r="CU77" s="119"/>
    </row>
    <row r="78" spans="1:99" ht="15" customHeight="1" x14ac:dyDescent="0.3">
      <c r="A78" s="150" t="s">
        <v>154</v>
      </c>
      <c r="B78" s="144"/>
      <c r="C78" s="128"/>
      <c r="D78" s="128"/>
      <c r="E78" s="128"/>
      <c r="F78" s="128"/>
      <c r="G78" s="128"/>
      <c r="H78" s="128"/>
      <c r="I78" s="128"/>
      <c r="J78" s="128"/>
      <c r="K78" s="128"/>
      <c r="L78" s="128"/>
      <c r="M78" s="128"/>
      <c r="N78" s="128"/>
      <c r="O78" s="128"/>
      <c r="P78" s="128"/>
      <c r="Q78" s="128"/>
      <c r="R78" s="128"/>
      <c r="S78" s="142"/>
      <c r="T78" s="204"/>
      <c r="U78" s="204"/>
      <c r="V78" s="204"/>
      <c r="W78" s="112"/>
      <c r="X78" s="112"/>
      <c r="Y78" s="112"/>
      <c r="Z78" s="112"/>
      <c r="AA78" s="112"/>
      <c r="AB78" s="112"/>
      <c r="AC78" s="112"/>
      <c r="AD78" s="112"/>
      <c r="AE78" s="112"/>
      <c r="AF78" s="112"/>
      <c r="AG78" s="112"/>
      <c r="AH78" s="112"/>
      <c r="AI78" s="112"/>
      <c r="AJ78" s="112"/>
      <c r="AK78" s="112"/>
      <c r="AL78" s="112"/>
      <c r="AM78" s="112"/>
      <c r="AN78" s="112"/>
      <c r="AO78" s="112"/>
      <c r="AP78" s="112"/>
      <c r="AQ78" s="112"/>
      <c r="AR78" s="112"/>
      <c r="AS78" s="112"/>
      <c r="AT78" s="112"/>
      <c r="AU78" s="112"/>
      <c r="AW78" s="112"/>
      <c r="AY78" s="112"/>
      <c r="BA78" s="112"/>
      <c r="BB78" s="112"/>
      <c r="BC78" s="112"/>
      <c r="BD78" s="112"/>
      <c r="BE78" s="112"/>
      <c r="BF78" s="112"/>
      <c r="BG78" s="112"/>
      <c r="BH78" s="112"/>
      <c r="BI78" s="112"/>
      <c r="BJ78" s="112"/>
      <c r="BK78" s="112"/>
      <c r="BL78" s="112"/>
      <c r="BM78" s="112"/>
      <c r="BN78" s="100"/>
      <c r="BO78" s="100"/>
      <c r="BP78" s="100"/>
      <c r="BQ78" s="100"/>
      <c r="BR78" s="100"/>
      <c r="BS78" s="100"/>
      <c r="BT78" s="100"/>
      <c r="BU78" s="67"/>
      <c r="BV78" s="67"/>
      <c r="BW78" s="112"/>
      <c r="BX78" s="112"/>
      <c r="BY78" s="112"/>
      <c r="BZ78" s="112"/>
      <c r="CA78" s="112"/>
      <c r="CB78" s="112"/>
      <c r="CC78" s="112"/>
      <c r="CD78" s="112"/>
      <c r="CE78" s="112"/>
      <c r="CF78" s="112"/>
      <c r="CG78" s="112"/>
      <c r="CH78" s="112"/>
      <c r="CI78" s="112"/>
      <c r="CJ78" s="112"/>
      <c r="CK78" s="112"/>
      <c r="CL78" s="112"/>
      <c r="CM78" s="112"/>
      <c r="CN78" s="112"/>
      <c r="CO78" s="112"/>
      <c r="CP78" s="112"/>
      <c r="CQ78" s="112"/>
      <c r="CR78" s="112"/>
      <c r="CS78" s="112"/>
      <c r="CT78" s="112"/>
      <c r="CU78" s="112"/>
    </row>
    <row r="79" spans="1:99" ht="15" customHeight="1" x14ac:dyDescent="0.3">
      <c r="A79" s="150" t="s">
        <v>155</v>
      </c>
      <c r="B79" s="144"/>
      <c r="C79" s="128"/>
      <c r="D79" s="128"/>
      <c r="E79" s="128"/>
      <c r="F79" s="128"/>
      <c r="G79" s="128"/>
      <c r="H79" s="128"/>
      <c r="I79" s="128"/>
      <c r="J79" s="128"/>
      <c r="K79" s="128"/>
      <c r="L79" s="128"/>
      <c r="M79" s="128"/>
      <c r="N79" s="128"/>
      <c r="O79" s="128"/>
      <c r="P79" s="128"/>
      <c r="Q79" s="128"/>
      <c r="R79" s="128"/>
      <c r="S79" s="142"/>
      <c r="T79" s="204"/>
      <c r="U79" s="204"/>
      <c r="V79" s="204"/>
      <c r="W79" s="112"/>
      <c r="X79" s="112"/>
      <c r="Y79" s="112"/>
      <c r="Z79" s="112"/>
      <c r="AA79" s="112"/>
      <c r="AB79" s="112"/>
      <c r="AC79" s="112"/>
      <c r="AD79" s="112"/>
      <c r="AE79" s="112"/>
      <c r="AF79" s="112"/>
      <c r="AG79" s="112"/>
      <c r="AH79" s="112"/>
      <c r="AI79" s="112"/>
      <c r="AJ79" s="112"/>
      <c r="AK79" s="112"/>
      <c r="AL79" s="112"/>
      <c r="AM79" s="112"/>
      <c r="AN79" s="112"/>
      <c r="AO79" s="112"/>
      <c r="AP79" s="112"/>
      <c r="AQ79" s="112"/>
      <c r="AR79" s="112"/>
      <c r="AS79" s="112"/>
      <c r="AT79" s="112"/>
      <c r="AU79" s="112"/>
      <c r="AW79" s="112"/>
      <c r="AY79" s="112"/>
      <c r="BA79" s="112"/>
      <c r="BB79" s="112"/>
      <c r="BC79" s="112"/>
      <c r="BD79" s="112"/>
      <c r="BE79" s="112"/>
      <c r="BF79" s="112"/>
      <c r="BG79" s="112"/>
      <c r="BH79" s="112"/>
      <c r="BI79" s="112"/>
      <c r="BJ79" s="112"/>
      <c r="BK79" s="112"/>
      <c r="BL79" s="112"/>
      <c r="BM79" s="112"/>
      <c r="BN79" s="100"/>
      <c r="BO79" s="100"/>
      <c r="BP79" s="100"/>
      <c r="BQ79" s="100"/>
      <c r="BR79" s="100"/>
      <c r="BS79" s="100"/>
      <c r="BT79" s="100"/>
      <c r="BU79" s="67"/>
      <c r="BV79" s="67"/>
      <c r="BW79" s="112"/>
      <c r="BX79" s="112"/>
      <c r="BY79" s="112"/>
      <c r="BZ79" s="112"/>
      <c r="CA79" s="112"/>
      <c r="CB79" s="112"/>
      <c r="CC79" s="112"/>
      <c r="CD79" s="112"/>
      <c r="CE79" s="112"/>
      <c r="CF79" s="112"/>
      <c r="CG79" s="112"/>
      <c r="CH79" s="112"/>
      <c r="CI79" s="112"/>
      <c r="CJ79" s="112"/>
      <c r="CK79" s="112"/>
      <c r="CL79" s="112"/>
      <c r="CM79" s="112"/>
      <c r="CN79" s="112"/>
      <c r="CO79" s="112"/>
      <c r="CP79" s="112"/>
      <c r="CQ79" s="112"/>
      <c r="CR79" s="112"/>
      <c r="CS79" s="112"/>
      <c r="CT79" s="112"/>
      <c r="CU79" s="112"/>
    </row>
    <row r="80" spans="1:99" ht="15" customHeight="1" x14ac:dyDescent="0.3">
      <c r="A80" s="150" t="s">
        <v>156</v>
      </c>
      <c r="B80" s="144"/>
      <c r="C80" s="128"/>
      <c r="D80" s="128"/>
      <c r="E80" s="128"/>
      <c r="F80" s="128"/>
      <c r="G80" s="128"/>
      <c r="H80" s="128"/>
      <c r="I80" s="128"/>
      <c r="J80" s="128"/>
      <c r="K80" s="128"/>
      <c r="L80" s="128"/>
      <c r="M80" s="128"/>
      <c r="N80" s="128"/>
      <c r="O80" s="128"/>
      <c r="P80" s="128"/>
      <c r="Q80" s="127"/>
      <c r="R80" s="127"/>
      <c r="S80" s="142"/>
      <c r="T80" s="204"/>
      <c r="U80" s="204"/>
      <c r="V80" s="204"/>
      <c r="W80" s="112"/>
      <c r="X80" s="112"/>
      <c r="Y80" s="112"/>
      <c r="Z80" s="112"/>
      <c r="AA80" s="112"/>
      <c r="AB80" s="112"/>
      <c r="AC80" s="112"/>
      <c r="AD80" s="112"/>
      <c r="AE80" s="112"/>
      <c r="AF80" s="112"/>
      <c r="AG80" s="112"/>
      <c r="AH80" s="112"/>
      <c r="AI80" s="112"/>
      <c r="AJ80" s="112"/>
      <c r="AK80" s="112"/>
      <c r="AL80" s="112"/>
      <c r="AM80" s="112"/>
      <c r="AN80" s="112"/>
      <c r="AO80" s="112"/>
      <c r="AP80" s="112"/>
      <c r="AQ80" s="112"/>
      <c r="AR80" s="112"/>
      <c r="AS80" s="112"/>
      <c r="AT80" s="112"/>
      <c r="AU80" s="112"/>
      <c r="AW80" s="112"/>
      <c r="AY80" s="112"/>
      <c r="BA80" s="112"/>
      <c r="BB80" s="112"/>
      <c r="BC80" s="112"/>
      <c r="BD80" s="112"/>
      <c r="BE80" s="112"/>
      <c r="BF80" s="112"/>
      <c r="BG80" s="112"/>
      <c r="BH80" s="112"/>
      <c r="BI80" s="112"/>
      <c r="BJ80" s="112"/>
      <c r="BK80" s="112"/>
      <c r="BL80" s="112"/>
      <c r="BM80" s="112"/>
      <c r="BN80" s="100"/>
      <c r="BO80" s="100"/>
      <c r="BP80" s="100"/>
      <c r="BQ80" s="100"/>
      <c r="BR80" s="100"/>
      <c r="BS80" s="100"/>
      <c r="BT80" s="100"/>
      <c r="BU80" s="67"/>
      <c r="BV80" s="67"/>
      <c r="BW80" s="112"/>
      <c r="BX80" s="112"/>
      <c r="BY80" s="112"/>
      <c r="BZ80" s="112"/>
      <c r="CA80" s="112"/>
      <c r="CB80" s="112"/>
      <c r="CC80" s="112"/>
      <c r="CD80" s="112"/>
      <c r="CE80" s="112"/>
      <c r="CF80" s="112"/>
      <c r="CG80" s="112"/>
      <c r="CH80" s="112"/>
      <c r="CI80" s="112"/>
      <c r="CJ80" s="112"/>
      <c r="CK80" s="112"/>
      <c r="CL80" s="112"/>
      <c r="CM80" s="112"/>
      <c r="CN80" s="112"/>
      <c r="CO80" s="112"/>
      <c r="CP80" s="112"/>
      <c r="CQ80" s="112"/>
      <c r="CR80" s="112"/>
      <c r="CS80" s="112"/>
      <c r="CT80" s="112"/>
      <c r="CU80" s="112"/>
    </row>
    <row r="81" spans="1:99" x14ac:dyDescent="0.3">
      <c r="A81" s="140" t="s">
        <v>65</v>
      </c>
      <c r="B81" s="144"/>
      <c r="C81" s="141"/>
      <c r="D81" s="144"/>
      <c r="E81" s="144"/>
      <c r="F81" s="144"/>
      <c r="G81" s="144"/>
      <c r="H81" s="144"/>
      <c r="I81" s="144"/>
      <c r="J81" s="144"/>
      <c r="K81" s="144"/>
      <c r="L81" s="144"/>
      <c r="M81" s="144"/>
      <c r="N81" s="144"/>
      <c r="O81" s="144"/>
      <c r="P81" s="144"/>
      <c r="Q81" s="144"/>
      <c r="R81" s="144"/>
      <c r="S81" s="142"/>
      <c r="T81" s="204"/>
      <c r="U81" s="204"/>
      <c r="V81" s="204"/>
      <c r="W81" s="112"/>
      <c r="X81" s="112"/>
      <c r="Y81" s="112"/>
      <c r="Z81" s="112"/>
      <c r="AA81" s="112"/>
      <c r="AB81" s="112"/>
      <c r="AC81" s="112"/>
      <c r="AD81" s="112"/>
      <c r="AE81" s="112"/>
      <c r="AF81" s="112"/>
      <c r="AG81" s="112"/>
      <c r="AH81" s="112"/>
      <c r="AI81" s="112"/>
      <c r="AJ81" s="112"/>
      <c r="AK81" s="112"/>
      <c r="AL81" s="112"/>
      <c r="AM81" s="112"/>
      <c r="AN81" s="112"/>
      <c r="AO81" s="112"/>
      <c r="AP81" s="68"/>
      <c r="AQ81" s="68"/>
      <c r="AR81" s="68"/>
      <c r="AS81" s="68"/>
      <c r="AT81" s="68"/>
      <c r="AU81" s="68"/>
      <c r="AV81" s="68"/>
      <c r="AW81" s="68"/>
      <c r="AX81" s="68"/>
      <c r="AY81" s="68"/>
      <c r="AZ81" s="79"/>
      <c r="BA81" s="112"/>
      <c r="BB81" s="112"/>
      <c r="BC81" s="112"/>
      <c r="BD81" s="112"/>
      <c r="BE81" s="112"/>
      <c r="BF81" s="112"/>
      <c r="BG81" s="112"/>
      <c r="BH81" s="112"/>
      <c r="BI81" s="112"/>
      <c r="BJ81" s="112"/>
      <c r="BK81" s="112"/>
      <c r="BL81" s="112"/>
      <c r="BM81" s="112"/>
      <c r="BN81" s="67"/>
      <c r="BO81" s="67"/>
      <c r="BP81" s="67"/>
      <c r="BQ81" s="67"/>
      <c r="BR81" s="894"/>
      <c r="BS81" s="894"/>
      <c r="BT81" s="894"/>
      <c r="BU81" s="894"/>
      <c r="BV81" s="894"/>
      <c r="BW81" s="92"/>
      <c r="BX81" s="92"/>
      <c r="BY81" s="112"/>
      <c r="BZ81" s="112"/>
      <c r="CA81" s="68"/>
      <c r="CB81" s="68"/>
      <c r="CC81" s="68"/>
      <c r="CD81" s="68"/>
      <c r="CE81" s="68"/>
      <c r="CF81" s="112"/>
      <c r="CG81" s="112"/>
      <c r="CH81" s="112"/>
      <c r="CI81" s="112"/>
      <c r="CJ81" s="112"/>
      <c r="CK81" s="112"/>
      <c r="CL81" s="112"/>
      <c r="CM81" s="112"/>
      <c r="CN81" s="112"/>
      <c r="CO81" s="112"/>
      <c r="CP81" s="112"/>
      <c r="CQ81" s="112"/>
      <c r="CR81" s="112"/>
      <c r="CS81" s="112"/>
      <c r="CT81" s="112"/>
      <c r="CU81" s="112"/>
    </row>
    <row r="82" spans="1:99" x14ac:dyDescent="0.3">
      <c r="A82" s="150" t="s">
        <v>157</v>
      </c>
      <c r="B82" s="144"/>
      <c r="C82" s="146"/>
      <c r="D82" s="146"/>
      <c r="E82" s="146"/>
      <c r="F82" s="146"/>
      <c r="G82" s="146"/>
      <c r="H82" s="146"/>
      <c r="I82" s="146"/>
      <c r="J82" s="146"/>
      <c r="K82" s="146"/>
      <c r="L82" s="146"/>
      <c r="M82" s="146"/>
      <c r="N82" s="146"/>
      <c r="O82" s="146"/>
      <c r="P82" s="146"/>
      <c r="Q82" s="146"/>
      <c r="R82" s="146"/>
      <c r="S82" s="142"/>
      <c r="T82" s="204"/>
      <c r="U82" s="204"/>
      <c r="V82" s="204"/>
      <c r="W82" s="112"/>
      <c r="X82" s="112"/>
      <c r="Y82" s="112"/>
      <c r="Z82" s="112"/>
      <c r="AA82" s="112"/>
      <c r="AB82" s="112"/>
      <c r="AC82" s="112"/>
      <c r="AD82" s="112"/>
      <c r="AE82" s="112"/>
      <c r="AF82" s="112"/>
      <c r="AG82" s="112"/>
      <c r="AH82" s="112"/>
      <c r="AI82" s="112"/>
      <c r="AJ82" s="112"/>
      <c r="AK82" s="112"/>
      <c r="AL82" s="112"/>
      <c r="AM82" s="112"/>
      <c r="AN82" s="112"/>
      <c r="AO82" s="112"/>
      <c r="AP82" s="112"/>
      <c r="AQ82" s="112"/>
      <c r="AR82" s="112"/>
      <c r="AS82" s="112"/>
      <c r="AT82" s="112"/>
      <c r="AU82" s="112"/>
      <c r="AW82" s="112"/>
      <c r="AY82" s="112"/>
      <c r="BA82" s="112"/>
      <c r="BB82" s="112"/>
      <c r="BC82" s="112"/>
      <c r="BD82" s="112"/>
      <c r="BE82" s="112"/>
      <c r="BF82" s="112"/>
      <c r="BG82" s="112"/>
      <c r="BH82" s="112"/>
      <c r="BI82" s="112"/>
      <c r="BJ82" s="112"/>
      <c r="BK82" s="112"/>
      <c r="BL82" s="112"/>
      <c r="BM82" s="112"/>
      <c r="BN82" s="112"/>
      <c r="BO82" s="112"/>
      <c r="BP82" s="112"/>
      <c r="BQ82" s="112"/>
      <c r="BR82" s="112"/>
      <c r="BS82" s="112"/>
      <c r="BT82" s="112"/>
      <c r="BU82" s="112"/>
      <c r="BV82" s="112"/>
      <c r="BW82" s="112"/>
      <c r="BX82" s="112"/>
      <c r="BY82" s="112"/>
      <c r="BZ82" s="112"/>
      <c r="CA82" s="112"/>
      <c r="CB82" s="112"/>
      <c r="CC82" s="112"/>
      <c r="CD82" s="112"/>
      <c r="CE82" s="112"/>
    </row>
    <row r="83" spans="1:99" x14ac:dyDescent="0.3">
      <c r="A83" s="140" t="s">
        <v>158</v>
      </c>
      <c r="B83" s="144"/>
      <c r="C83" s="141"/>
      <c r="D83" s="144"/>
      <c r="E83" s="144"/>
      <c r="F83" s="144"/>
      <c r="G83" s="144"/>
      <c r="H83" s="144"/>
      <c r="I83" s="144"/>
      <c r="J83" s="144"/>
      <c r="K83" s="144"/>
      <c r="L83" s="144"/>
      <c r="M83" s="144"/>
      <c r="N83" s="144"/>
      <c r="O83" s="144"/>
      <c r="P83" s="144"/>
      <c r="Q83" s="144"/>
      <c r="R83" s="144"/>
      <c r="S83" s="142"/>
      <c r="T83" s="204"/>
      <c r="U83" s="204"/>
      <c r="V83" s="204"/>
      <c r="W83" s="112"/>
      <c r="X83" s="112"/>
      <c r="Y83" s="112"/>
      <c r="Z83" s="112"/>
      <c r="AA83" s="112"/>
      <c r="AB83" s="112"/>
      <c r="AC83" s="112"/>
      <c r="AD83" s="112"/>
      <c r="AE83" s="112"/>
      <c r="AF83" s="112"/>
      <c r="AG83" s="112"/>
      <c r="AH83" s="112"/>
      <c r="AI83" s="112"/>
      <c r="AJ83" s="112"/>
      <c r="AK83" s="112"/>
      <c r="AL83" s="112"/>
      <c r="AM83" s="112"/>
      <c r="AN83" s="112"/>
      <c r="AO83" s="112"/>
      <c r="AP83" s="112"/>
      <c r="AQ83" s="112"/>
      <c r="AR83" s="112"/>
      <c r="AS83" s="112"/>
      <c r="AT83" s="112"/>
      <c r="AU83" s="112"/>
      <c r="AW83" s="112"/>
      <c r="AY83" s="112"/>
      <c r="BA83" s="112"/>
      <c r="BB83" s="112"/>
      <c r="BC83" s="112"/>
      <c r="BD83" s="112"/>
      <c r="BE83" s="112"/>
      <c r="BF83" s="112"/>
      <c r="BG83" s="112"/>
      <c r="BH83" s="112"/>
      <c r="BI83" s="112"/>
      <c r="BJ83" s="112"/>
      <c r="BK83" s="112"/>
      <c r="BL83" s="112"/>
      <c r="BM83" s="112"/>
      <c r="BN83" s="112"/>
      <c r="BO83" s="112"/>
      <c r="BP83" s="112"/>
      <c r="BQ83" s="112"/>
      <c r="BR83" s="112"/>
      <c r="BS83" s="112"/>
      <c r="BT83" s="112"/>
      <c r="BU83" s="112"/>
      <c r="BV83" s="112"/>
      <c r="BW83" s="112"/>
      <c r="BX83" s="112"/>
      <c r="BY83" s="112"/>
      <c r="BZ83" s="112"/>
      <c r="CA83" s="112"/>
      <c r="CB83" s="112"/>
      <c r="CC83" s="112"/>
      <c r="CD83" s="112"/>
      <c r="CE83" s="112"/>
    </row>
    <row r="84" spans="1:99" ht="15" customHeight="1" x14ac:dyDescent="0.3">
      <c r="A84" s="150" t="s">
        <v>159</v>
      </c>
      <c r="B84" s="144"/>
      <c r="C84" s="128"/>
      <c r="D84" s="128"/>
      <c r="E84" s="128"/>
      <c r="F84" s="128"/>
      <c r="G84" s="128"/>
      <c r="H84" s="128"/>
      <c r="I84" s="128"/>
      <c r="J84" s="128"/>
      <c r="K84" s="128"/>
      <c r="L84" s="128"/>
      <c r="M84" s="128"/>
      <c r="N84" s="128"/>
      <c r="O84" s="128"/>
      <c r="P84" s="128"/>
      <c r="Q84" s="128"/>
      <c r="R84" s="128"/>
      <c r="S84" s="142"/>
      <c r="T84" s="204"/>
      <c r="U84" s="204"/>
      <c r="V84" s="204"/>
      <c r="W84" s="112"/>
      <c r="X84" s="112"/>
      <c r="Y84" s="112"/>
      <c r="Z84" s="112"/>
      <c r="AA84" s="112"/>
      <c r="AB84" s="112"/>
      <c r="AC84" s="112"/>
      <c r="AD84" s="112"/>
      <c r="AE84" s="112"/>
      <c r="AF84" s="112"/>
      <c r="AG84" s="112"/>
      <c r="AH84" s="112"/>
      <c r="AI84" s="112"/>
      <c r="AJ84" s="112"/>
      <c r="AK84" s="112"/>
      <c r="AL84" s="112"/>
      <c r="AM84" s="112"/>
      <c r="AN84" s="112"/>
      <c r="AO84" s="112"/>
      <c r="AP84" s="112"/>
      <c r="AQ84" s="112"/>
      <c r="AR84" s="112"/>
      <c r="AS84" s="112"/>
      <c r="AT84" s="112"/>
      <c r="AU84" s="112"/>
      <c r="AW84" s="112"/>
      <c r="AY84" s="112"/>
      <c r="BA84" s="112"/>
      <c r="BB84" s="112"/>
      <c r="BC84" s="112"/>
      <c r="BD84" s="112"/>
      <c r="BE84" s="112"/>
      <c r="BF84" s="112"/>
      <c r="BG84" s="112"/>
      <c r="BH84" s="112"/>
      <c r="BI84" s="112"/>
      <c r="BJ84" s="112"/>
      <c r="BK84" s="112"/>
      <c r="BL84" s="112"/>
      <c r="BM84" s="112"/>
      <c r="BN84" s="112"/>
      <c r="BO84" s="112"/>
      <c r="BP84" s="112"/>
      <c r="BQ84" s="112"/>
      <c r="BR84" s="112"/>
      <c r="BS84" s="112"/>
      <c r="BT84" s="112"/>
      <c r="BU84" s="112"/>
      <c r="BV84" s="112"/>
      <c r="BW84" s="112"/>
      <c r="BX84" s="112"/>
      <c r="BY84" s="112"/>
      <c r="BZ84" s="112"/>
      <c r="CA84" s="112"/>
      <c r="CB84" s="112"/>
      <c r="CC84" s="112"/>
      <c r="CD84" s="112"/>
      <c r="CE84" s="112"/>
    </row>
    <row r="85" spans="1:99" x14ac:dyDescent="0.3">
      <c r="A85" s="150" t="s">
        <v>160</v>
      </c>
      <c r="B85" s="144"/>
      <c r="C85" s="146"/>
      <c r="D85" s="146"/>
      <c r="E85" s="146"/>
      <c r="F85" s="146"/>
      <c r="G85" s="146"/>
      <c r="H85" s="146"/>
      <c r="I85" s="146"/>
      <c r="J85" s="146"/>
      <c r="K85" s="146"/>
      <c r="L85" s="146"/>
      <c r="M85" s="146"/>
      <c r="N85" s="146"/>
      <c r="O85" s="146"/>
      <c r="P85" s="146"/>
      <c r="Q85" s="146"/>
      <c r="R85" s="146"/>
      <c r="S85" s="142"/>
      <c r="T85" s="204"/>
      <c r="U85" s="204"/>
      <c r="V85" s="204"/>
      <c r="W85" s="112"/>
      <c r="X85" s="112"/>
      <c r="Y85" s="112"/>
      <c r="Z85" s="112"/>
      <c r="AA85" s="112"/>
      <c r="AB85" s="112"/>
      <c r="AC85" s="112"/>
      <c r="AD85" s="112"/>
      <c r="AE85" s="112"/>
      <c r="AF85" s="112"/>
      <c r="AG85" s="112"/>
      <c r="AH85" s="112"/>
      <c r="AI85" s="112"/>
      <c r="AJ85" s="112"/>
      <c r="AK85" s="112"/>
      <c r="AL85" s="112"/>
      <c r="AM85" s="112"/>
      <c r="AN85" s="112"/>
      <c r="AO85" s="112"/>
      <c r="AP85" s="112"/>
      <c r="AQ85" s="112"/>
      <c r="AR85" s="112"/>
      <c r="AS85" s="112"/>
      <c r="AT85" s="112"/>
      <c r="AU85" s="112"/>
      <c r="AW85" s="112"/>
      <c r="AY85" s="112"/>
      <c r="BA85" s="112"/>
      <c r="BB85" s="112"/>
      <c r="BC85" s="112"/>
      <c r="BD85" s="112"/>
      <c r="BE85" s="112"/>
      <c r="BF85" s="112"/>
      <c r="BG85" s="112"/>
      <c r="BH85" s="112"/>
      <c r="BI85" s="112"/>
      <c r="BJ85" s="112"/>
      <c r="BK85" s="112"/>
      <c r="BL85" s="112"/>
      <c r="BM85" s="112"/>
      <c r="BN85" s="112"/>
      <c r="BO85" s="112"/>
      <c r="BP85" s="112"/>
      <c r="BQ85" s="112"/>
      <c r="BR85" s="112"/>
      <c r="BS85" s="112"/>
      <c r="BT85" s="112"/>
      <c r="BU85" s="112"/>
      <c r="BV85" s="112"/>
      <c r="BW85" s="112"/>
      <c r="BX85" s="112"/>
      <c r="BY85" s="112"/>
      <c r="BZ85" s="112"/>
      <c r="CA85" s="112"/>
      <c r="CB85" s="112"/>
      <c r="CC85" s="112"/>
      <c r="CD85" s="112"/>
      <c r="CE85" s="112"/>
    </row>
    <row r="86" spans="1:99" s="18" customFormat="1" x14ac:dyDescent="0.3">
      <c r="A86" s="140" t="s">
        <v>161</v>
      </c>
      <c r="B86" s="145"/>
      <c r="C86" s="141"/>
      <c r="D86" s="145"/>
      <c r="E86" s="145"/>
      <c r="F86" s="145"/>
      <c r="G86" s="145"/>
      <c r="H86" s="145"/>
      <c r="I86" s="145"/>
      <c r="J86" s="145"/>
      <c r="K86" s="145"/>
      <c r="L86" s="145"/>
      <c r="M86" s="145"/>
      <c r="N86" s="145"/>
      <c r="O86" s="145"/>
      <c r="P86" s="145"/>
      <c r="Q86" s="145"/>
      <c r="R86" s="145"/>
      <c r="S86" s="151"/>
      <c r="T86" s="347"/>
      <c r="U86" s="347"/>
      <c r="V86" s="347"/>
      <c r="W86" s="121"/>
      <c r="X86" s="121"/>
      <c r="Y86" s="121"/>
      <c r="Z86" s="121"/>
      <c r="AA86" s="121"/>
      <c r="AB86" s="121"/>
      <c r="AC86" s="121"/>
      <c r="AD86" s="121"/>
      <c r="AE86" s="121"/>
      <c r="AF86" s="121"/>
      <c r="AG86" s="121"/>
      <c r="AH86" s="121"/>
      <c r="AI86" s="121"/>
      <c r="AJ86" s="121"/>
      <c r="AK86" s="121"/>
      <c r="AL86" s="121"/>
      <c r="AM86" s="121"/>
      <c r="AN86" s="121"/>
      <c r="AO86" s="121"/>
      <c r="AP86" s="121"/>
      <c r="AQ86" s="121"/>
      <c r="AR86" s="121"/>
      <c r="AS86" s="121"/>
      <c r="AT86" s="121"/>
      <c r="AU86" s="121"/>
      <c r="AV86" s="121"/>
      <c r="AW86" s="121"/>
      <c r="AX86" s="121"/>
      <c r="AY86" s="121"/>
      <c r="AZ86" s="80"/>
      <c r="BA86" s="121"/>
      <c r="BB86" s="121"/>
      <c r="BC86" s="121"/>
      <c r="BD86" s="121"/>
      <c r="BE86" s="121"/>
      <c r="BF86" s="121"/>
      <c r="BG86" s="121"/>
      <c r="BH86" s="121"/>
      <c r="BI86" s="121"/>
      <c r="BJ86" s="121"/>
      <c r="BK86" s="121"/>
      <c r="BL86" s="121"/>
      <c r="BM86" s="121"/>
      <c r="BN86" s="121"/>
      <c r="BO86" s="121"/>
      <c r="BP86" s="121"/>
      <c r="BQ86" s="121"/>
      <c r="BR86" s="121"/>
      <c r="BS86" s="121"/>
      <c r="BT86" s="121"/>
      <c r="BU86" s="121"/>
      <c r="BV86" s="121"/>
      <c r="BW86" s="121"/>
      <c r="BX86" s="121"/>
      <c r="BY86" s="121"/>
      <c r="BZ86" s="121"/>
      <c r="CA86" s="121"/>
      <c r="CB86" s="121"/>
      <c r="CC86" s="121"/>
      <c r="CD86" s="121"/>
      <c r="CE86" s="121"/>
    </row>
    <row r="87" spans="1:99" s="18" customFormat="1" x14ac:dyDescent="0.3">
      <c r="A87" s="150" t="s">
        <v>162</v>
      </c>
      <c r="B87" s="145"/>
      <c r="C87" s="128"/>
      <c r="D87" s="128"/>
      <c r="E87" s="128"/>
      <c r="F87" s="128"/>
      <c r="G87" s="128"/>
      <c r="H87" s="128"/>
      <c r="I87" s="128"/>
      <c r="J87" s="128"/>
      <c r="K87" s="128"/>
      <c r="L87" s="128"/>
      <c r="M87" s="128"/>
      <c r="N87" s="128"/>
      <c r="O87" s="128"/>
      <c r="P87" s="128"/>
      <c r="Q87" s="128"/>
      <c r="R87" s="128"/>
      <c r="S87" s="151"/>
      <c r="T87" s="347"/>
      <c r="U87" s="347"/>
      <c r="V87" s="347"/>
      <c r="W87" s="121"/>
      <c r="X87" s="121"/>
      <c r="Y87" s="121"/>
      <c r="Z87" s="121"/>
      <c r="AA87" s="121"/>
      <c r="AB87" s="121"/>
      <c r="AC87" s="121"/>
      <c r="AD87" s="121"/>
      <c r="AE87" s="121"/>
      <c r="AF87" s="121"/>
      <c r="AG87" s="121"/>
      <c r="AH87" s="121"/>
      <c r="AI87" s="121"/>
      <c r="AJ87" s="121"/>
      <c r="AK87" s="121"/>
      <c r="AL87" s="121"/>
      <c r="AM87" s="121"/>
      <c r="AN87" s="121"/>
      <c r="AO87" s="121"/>
      <c r="AP87" s="121"/>
      <c r="AQ87" s="121"/>
      <c r="AR87" s="121"/>
      <c r="AS87" s="121"/>
      <c r="AT87" s="121"/>
      <c r="AU87" s="121"/>
      <c r="AV87" s="121"/>
      <c r="AW87" s="121"/>
      <c r="AX87" s="121"/>
      <c r="AY87" s="121"/>
      <c r="AZ87" s="80"/>
      <c r="BA87" s="121"/>
      <c r="BB87" s="121"/>
      <c r="BC87" s="121"/>
      <c r="BD87" s="121"/>
      <c r="BE87" s="121"/>
      <c r="BF87" s="121"/>
      <c r="BG87" s="121"/>
      <c r="BH87" s="121"/>
      <c r="BI87" s="121"/>
      <c r="BJ87" s="121"/>
      <c r="BK87" s="121"/>
      <c r="BL87" s="121"/>
      <c r="BM87" s="121"/>
      <c r="BN87" s="121"/>
      <c r="BO87" s="121"/>
      <c r="BP87" s="121"/>
      <c r="BQ87" s="121"/>
      <c r="BR87" s="121"/>
      <c r="BS87" s="121"/>
      <c r="BT87" s="121"/>
      <c r="BU87" s="121"/>
      <c r="BV87" s="121"/>
      <c r="BW87" s="121"/>
      <c r="BX87" s="121"/>
      <c r="BY87" s="121"/>
      <c r="BZ87" s="121"/>
      <c r="CA87" s="121"/>
      <c r="CB87" s="121"/>
      <c r="CC87" s="121"/>
      <c r="CD87" s="121"/>
      <c r="CE87" s="121"/>
    </row>
    <row r="88" spans="1:99" x14ac:dyDescent="0.3">
      <c r="A88" s="140" t="s">
        <v>163</v>
      </c>
      <c r="B88" s="144"/>
      <c r="C88" s="141"/>
      <c r="D88" s="144"/>
      <c r="E88" s="144"/>
      <c r="F88" s="144"/>
      <c r="G88" s="144"/>
      <c r="H88" s="144"/>
      <c r="I88" s="144"/>
      <c r="J88" s="144"/>
      <c r="K88" s="144"/>
      <c r="L88" s="144"/>
      <c r="M88" s="144"/>
      <c r="N88" s="144"/>
      <c r="O88" s="144"/>
      <c r="P88" s="144"/>
      <c r="Q88" s="144"/>
      <c r="R88" s="144"/>
      <c r="S88" s="142"/>
      <c r="T88" s="204"/>
      <c r="U88" s="204"/>
      <c r="V88" s="204"/>
      <c r="W88" s="112"/>
      <c r="X88" s="112"/>
      <c r="Y88" s="112"/>
      <c r="Z88" s="112"/>
      <c r="AA88" s="112"/>
      <c r="AB88" s="112"/>
      <c r="AC88" s="112"/>
      <c r="AD88" s="112"/>
      <c r="AE88" s="112"/>
      <c r="AF88" s="112"/>
      <c r="AG88" s="112"/>
      <c r="AH88" s="112"/>
      <c r="AI88" s="112"/>
      <c r="AJ88" s="112"/>
      <c r="AK88" s="112"/>
      <c r="AL88" s="112"/>
      <c r="AM88" s="112"/>
      <c r="AN88" s="112"/>
      <c r="AO88" s="112"/>
      <c r="AP88" s="112"/>
      <c r="AQ88" s="112"/>
      <c r="AR88" s="112"/>
      <c r="AS88" s="112"/>
      <c r="AT88" s="112"/>
      <c r="AU88" s="112"/>
      <c r="AW88" s="112"/>
      <c r="AY88" s="112"/>
      <c r="BA88" s="112"/>
      <c r="BB88" s="112"/>
      <c r="BC88" s="112"/>
      <c r="BD88" s="112"/>
      <c r="BE88" s="112"/>
      <c r="BF88" s="112"/>
      <c r="BG88" s="112"/>
      <c r="BH88" s="112"/>
      <c r="BI88" s="112"/>
      <c r="BJ88" s="112"/>
      <c r="BK88" s="112"/>
      <c r="BL88" s="112"/>
      <c r="BM88" s="112"/>
      <c r="BN88" s="112"/>
      <c r="BO88" s="112"/>
      <c r="BP88" s="112"/>
      <c r="BQ88" s="112"/>
      <c r="BR88" s="112"/>
      <c r="BS88" s="112"/>
      <c r="BT88" s="112"/>
      <c r="BU88" s="112"/>
      <c r="BV88" s="112"/>
      <c r="BW88" s="112"/>
      <c r="BX88" s="112"/>
      <c r="BY88" s="112"/>
      <c r="BZ88" s="112"/>
      <c r="CA88" s="112"/>
      <c r="CB88" s="112"/>
      <c r="CC88" s="112"/>
      <c r="CD88" s="112"/>
      <c r="CE88" s="112"/>
    </row>
    <row r="89" spans="1:99" ht="15" customHeight="1" x14ac:dyDescent="0.3">
      <c r="A89" s="150" t="s">
        <v>164</v>
      </c>
      <c r="B89" s="144"/>
      <c r="C89" s="128"/>
      <c r="D89" s="128"/>
      <c r="E89" s="128"/>
      <c r="F89" s="128"/>
      <c r="G89" s="128"/>
      <c r="H89" s="128"/>
      <c r="I89" s="128"/>
      <c r="J89" s="128"/>
      <c r="K89" s="128"/>
      <c r="L89" s="128"/>
      <c r="M89" s="128"/>
      <c r="N89" s="128"/>
      <c r="O89" s="128"/>
      <c r="P89" s="128"/>
      <c r="Q89" s="128"/>
      <c r="R89" s="128"/>
      <c r="S89" s="142"/>
      <c r="T89" s="204"/>
      <c r="U89" s="204"/>
      <c r="V89" s="204"/>
      <c r="W89" s="112"/>
      <c r="X89" s="112"/>
      <c r="Y89" s="112"/>
      <c r="Z89" s="112"/>
      <c r="AA89" s="112"/>
      <c r="AB89" s="112"/>
      <c r="AC89" s="112"/>
      <c r="AD89" s="112"/>
      <c r="AE89" s="112"/>
      <c r="AF89" s="112"/>
      <c r="AG89" s="112"/>
      <c r="AH89" s="112"/>
      <c r="AI89" s="112"/>
      <c r="AJ89" s="112"/>
      <c r="AK89" s="112"/>
      <c r="AL89" s="112"/>
      <c r="AM89" s="112"/>
      <c r="AN89" s="112"/>
      <c r="AO89" s="112"/>
      <c r="AP89" s="112"/>
      <c r="AQ89" s="112"/>
      <c r="AR89" s="112"/>
      <c r="AS89" s="112"/>
      <c r="AT89" s="112"/>
      <c r="AU89" s="112"/>
      <c r="AW89" s="112"/>
      <c r="AY89" s="112"/>
      <c r="BA89" s="112"/>
      <c r="BB89" s="112"/>
      <c r="BC89" s="112"/>
      <c r="BD89" s="112"/>
      <c r="BE89" s="112"/>
      <c r="BF89" s="112"/>
      <c r="BG89" s="112"/>
      <c r="BH89" s="112"/>
      <c r="BI89" s="112"/>
      <c r="BJ89" s="112"/>
      <c r="BK89" s="112"/>
      <c r="BL89" s="112"/>
      <c r="BM89" s="112"/>
      <c r="BN89" s="112"/>
      <c r="BO89" s="112"/>
      <c r="BP89" s="112"/>
      <c r="BQ89" s="112"/>
      <c r="BR89" s="112"/>
      <c r="BS89" s="112"/>
      <c r="BT89" s="112"/>
      <c r="BU89" s="112"/>
      <c r="BV89" s="112"/>
      <c r="BW89" s="112"/>
      <c r="BX89" s="112"/>
      <c r="BY89" s="112"/>
      <c r="BZ89" s="112"/>
      <c r="CA89" s="112"/>
      <c r="CB89" s="112"/>
      <c r="CC89" s="112"/>
      <c r="CD89" s="112"/>
      <c r="CE89" s="112"/>
    </row>
    <row r="90" spans="1:99" ht="15" customHeight="1" x14ac:dyDescent="0.3">
      <c r="A90" s="150" t="s">
        <v>165</v>
      </c>
      <c r="B90" s="144"/>
      <c r="C90" s="128"/>
      <c r="D90" s="128"/>
      <c r="E90" s="128"/>
      <c r="F90" s="128"/>
      <c r="G90" s="128"/>
      <c r="H90" s="128"/>
      <c r="I90" s="128"/>
      <c r="J90" s="128"/>
      <c r="K90" s="128"/>
      <c r="L90" s="128"/>
      <c r="M90" s="128"/>
      <c r="N90" s="128"/>
      <c r="O90" s="128"/>
      <c r="P90" s="128"/>
      <c r="Q90" s="128"/>
      <c r="R90" s="128"/>
      <c r="S90" s="142"/>
      <c r="T90" s="204"/>
      <c r="U90" s="204"/>
      <c r="V90" s="204"/>
      <c r="W90" s="112"/>
      <c r="X90" s="112"/>
      <c r="Y90" s="112"/>
      <c r="Z90" s="112"/>
      <c r="AA90" s="112"/>
      <c r="AB90" s="112"/>
      <c r="AC90" s="112"/>
      <c r="AD90" s="112"/>
      <c r="AE90" s="112"/>
      <c r="AF90" s="112"/>
      <c r="AG90" s="112"/>
      <c r="AH90" s="112"/>
      <c r="AI90" s="112"/>
      <c r="AJ90" s="112"/>
      <c r="AK90" s="112"/>
      <c r="AL90" s="112"/>
      <c r="AM90" s="112"/>
      <c r="AN90" s="112"/>
      <c r="AO90" s="112"/>
      <c r="AP90" s="112"/>
      <c r="AQ90" s="112"/>
      <c r="AR90" s="112"/>
      <c r="AS90" s="112"/>
      <c r="AT90" s="112"/>
      <c r="AU90" s="112"/>
      <c r="AW90" s="112"/>
      <c r="AY90" s="112"/>
      <c r="BA90" s="112"/>
      <c r="BB90" s="112"/>
      <c r="BC90" s="112"/>
      <c r="BD90" s="112"/>
      <c r="BE90" s="112"/>
      <c r="BF90" s="112"/>
      <c r="BG90" s="112"/>
      <c r="BH90" s="112"/>
      <c r="BI90" s="112"/>
      <c r="BJ90" s="112"/>
      <c r="BK90" s="112"/>
      <c r="BL90" s="112"/>
      <c r="BM90" s="112"/>
      <c r="BN90" s="112"/>
      <c r="BO90" s="112"/>
      <c r="BP90" s="112"/>
      <c r="BQ90" s="112"/>
      <c r="BR90" s="112"/>
      <c r="BS90" s="112"/>
      <c r="BT90" s="112"/>
      <c r="BU90" s="112"/>
      <c r="BV90" s="112"/>
      <c r="BW90" s="112"/>
      <c r="BX90" s="112"/>
      <c r="BY90" s="112"/>
      <c r="BZ90" s="112"/>
      <c r="CA90" s="112"/>
      <c r="CB90" s="112"/>
      <c r="CC90" s="112"/>
      <c r="CD90" s="112"/>
      <c r="CE90" s="112"/>
    </row>
    <row r="91" spans="1:99" ht="15" customHeight="1" x14ac:dyDescent="0.3">
      <c r="A91" s="150" t="s">
        <v>166</v>
      </c>
      <c r="B91" s="144"/>
      <c r="C91" s="128"/>
      <c r="D91" s="128"/>
      <c r="E91" s="128"/>
      <c r="F91" s="128"/>
      <c r="G91" s="128"/>
      <c r="H91" s="128"/>
      <c r="I91" s="128"/>
      <c r="J91" s="128"/>
      <c r="K91" s="128"/>
      <c r="L91" s="128"/>
      <c r="M91" s="128"/>
      <c r="N91" s="128"/>
      <c r="O91" s="128"/>
      <c r="P91" s="128"/>
      <c r="Q91" s="128"/>
      <c r="R91" s="128"/>
      <c r="S91" s="142"/>
      <c r="T91" s="204"/>
      <c r="U91" s="204"/>
      <c r="V91" s="204"/>
      <c r="W91" s="112"/>
      <c r="X91" s="112"/>
      <c r="Y91" s="112"/>
      <c r="Z91" s="112"/>
      <c r="AA91" s="112"/>
      <c r="AB91" s="112"/>
      <c r="AC91" s="112"/>
      <c r="AD91" s="112"/>
      <c r="AE91" s="112"/>
      <c r="AF91" s="112"/>
      <c r="AG91" s="112"/>
      <c r="AH91" s="112"/>
      <c r="AI91" s="112"/>
      <c r="AJ91" s="112"/>
      <c r="AK91" s="112"/>
      <c r="AL91" s="112"/>
      <c r="AM91" s="112"/>
      <c r="AN91" s="112"/>
      <c r="AO91" s="112"/>
      <c r="AP91" s="112"/>
      <c r="AQ91" s="112"/>
      <c r="AR91" s="112"/>
      <c r="AS91" s="112"/>
      <c r="AT91" s="112"/>
      <c r="AU91" s="112"/>
      <c r="AW91" s="112"/>
      <c r="AY91" s="112"/>
      <c r="BA91" s="112"/>
      <c r="BB91" s="112"/>
      <c r="BC91" s="112"/>
      <c r="BD91" s="112"/>
      <c r="BE91" s="112"/>
      <c r="BF91" s="112"/>
      <c r="BG91" s="112"/>
      <c r="BH91" s="112"/>
      <c r="BI91" s="112"/>
      <c r="BJ91" s="112"/>
      <c r="BK91" s="112"/>
      <c r="BL91" s="112"/>
      <c r="BM91" s="112"/>
      <c r="BN91" s="112"/>
      <c r="BO91" s="112"/>
      <c r="BP91" s="112"/>
      <c r="BQ91" s="112"/>
      <c r="BR91" s="112"/>
      <c r="BS91" s="112"/>
      <c r="BT91" s="112"/>
      <c r="BU91" s="112"/>
      <c r="BV91" s="112"/>
      <c r="BW91" s="112"/>
      <c r="BX91" s="112"/>
      <c r="BY91" s="112"/>
      <c r="BZ91" s="112"/>
      <c r="CA91" s="112"/>
      <c r="CB91" s="112"/>
      <c r="CC91" s="112"/>
      <c r="CD91" s="112"/>
      <c r="CE91" s="112"/>
    </row>
    <row r="92" spans="1:99" ht="15" customHeight="1" x14ac:dyDescent="0.3">
      <c r="A92" s="152" t="s">
        <v>167</v>
      </c>
      <c r="B92" s="144"/>
      <c r="C92" s="147"/>
      <c r="D92" s="147"/>
      <c r="E92" s="147"/>
      <c r="F92" s="147"/>
      <c r="G92" s="147"/>
      <c r="H92" s="147"/>
      <c r="I92" s="147"/>
      <c r="J92" s="147"/>
      <c r="K92" s="147"/>
      <c r="L92" s="147"/>
      <c r="M92" s="147"/>
      <c r="N92" s="147"/>
      <c r="O92" s="147"/>
      <c r="P92" s="147"/>
      <c r="Q92" s="147"/>
      <c r="R92" s="147"/>
      <c r="S92" s="142"/>
      <c r="T92" s="204"/>
      <c r="U92" s="204"/>
      <c r="V92" s="204"/>
      <c r="W92" s="112"/>
      <c r="X92" s="112"/>
      <c r="Y92" s="112"/>
      <c r="Z92" s="112"/>
      <c r="AA92" s="112"/>
      <c r="AB92" s="112"/>
      <c r="AC92" s="112"/>
      <c r="AD92" s="112"/>
      <c r="AE92" s="112"/>
      <c r="AF92" s="112"/>
      <c r="AG92" s="112"/>
      <c r="AH92" s="112"/>
      <c r="AI92" s="112"/>
      <c r="AJ92" s="112"/>
      <c r="AK92" s="112"/>
      <c r="AL92" s="112"/>
      <c r="AM92" s="112"/>
      <c r="AN92" s="112"/>
      <c r="AO92" s="112"/>
      <c r="AP92" s="112"/>
      <c r="AQ92" s="112"/>
      <c r="AR92" s="112"/>
      <c r="AS92" s="112"/>
      <c r="AT92" s="112"/>
      <c r="AU92" s="112"/>
      <c r="AW92" s="112"/>
      <c r="AY92" s="112"/>
      <c r="BA92" s="112"/>
      <c r="BB92" s="112"/>
      <c r="BC92" s="112"/>
      <c r="BD92" s="112"/>
      <c r="BE92" s="112"/>
      <c r="BF92" s="112"/>
      <c r="BG92" s="112"/>
      <c r="BH92" s="112"/>
      <c r="BI92" s="112"/>
      <c r="BJ92" s="112"/>
      <c r="BK92" s="112"/>
      <c r="BL92" s="112"/>
      <c r="BM92" s="112"/>
      <c r="BN92" s="112"/>
      <c r="BO92" s="112"/>
      <c r="BP92" s="112"/>
      <c r="BQ92" s="112"/>
      <c r="BR92" s="112"/>
      <c r="BS92" s="112"/>
      <c r="BT92" s="112"/>
      <c r="BU92" s="112"/>
      <c r="BV92" s="112"/>
      <c r="BW92" s="112"/>
      <c r="BX92" s="112"/>
      <c r="BY92" s="112"/>
      <c r="BZ92" s="112"/>
      <c r="CA92" s="112"/>
      <c r="CB92" s="112"/>
      <c r="CC92" s="112"/>
      <c r="CD92" s="112"/>
      <c r="CE92" s="112"/>
    </row>
    <row r="93" spans="1:99" x14ac:dyDescent="0.3">
      <c r="A93" s="143" t="s">
        <v>168</v>
      </c>
      <c r="B93" s="144"/>
      <c r="C93" s="141"/>
      <c r="D93" s="144"/>
      <c r="E93" s="144"/>
      <c r="F93" s="144"/>
      <c r="G93" s="144"/>
      <c r="H93" s="144"/>
      <c r="I93" s="144"/>
      <c r="J93" s="144"/>
      <c r="K93" s="144"/>
      <c r="L93" s="144"/>
      <c r="M93" s="144"/>
      <c r="N93" s="144"/>
      <c r="O93" s="144"/>
      <c r="P93" s="144"/>
      <c r="Q93" s="144"/>
      <c r="R93" s="144"/>
      <c r="S93" s="142"/>
      <c r="T93" s="204"/>
      <c r="U93" s="204"/>
      <c r="V93" s="204"/>
      <c r="W93" s="112"/>
      <c r="X93" s="112"/>
      <c r="Y93" s="112"/>
      <c r="Z93" s="112"/>
      <c r="AA93" s="112"/>
      <c r="AB93" s="112"/>
      <c r="AC93" s="112"/>
      <c r="AD93" s="112"/>
      <c r="AE93" s="112"/>
      <c r="AF93" s="112"/>
      <c r="AG93" s="112"/>
      <c r="AH93" s="112"/>
      <c r="AI93" s="112"/>
      <c r="AJ93" s="112"/>
      <c r="AK93" s="112"/>
      <c r="AL93" s="112"/>
      <c r="AM93" s="112"/>
      <c r="AN93" s="112"/>
      <c r="AO93" s="112"/>
      <c r="AP93" s="112"/>
      <c r="AQ93" s="112"/>
      <c r="AR93" s="112"/>
      <c r="AS93" s="112"/>
      <c r="AT93" s="112"/>
      <c r="AU93" s="112"/>
      <c r="AW93" s="112"/>
      <c r="AY93" s="112"/>
      <c r="BA93" s="112"/>
      <c r="BB93" s="112"/>
      <c r="BC93" s="112"/>
      <c r="BD93" s="112"/>
      <c r="BE93" s="112"/>
      <c r="BF93" s="112"/>
      <c r="BG93" s="112"/>
      <c r="BH93" s="112"/>
      <c r="BI93" s="112"/>
      <c r="BJ93" s="112"/>
      <c r="BK93" s="112"/>
      <c r="BL93" s="112"/>
      <c r="BM93" s="112"/>
      <c r="BN93" s="112"/>
      <c r="BO93" s="112"/>
      <c r="BP93" s="112"/>
      <c r="BQ93" s="112"/>
      <c r="BR93" s="112"/>
      <c r="BS93" s="112"/>
      <c r="BT93" s="112"/>
      <c r="BU93" s="112"/>
      <c r="BV93" s="112"/>
      <c r="BW93" s="112"/>
      <c r="BX93" s="112"/>
      <c r="BY93" s="112"/>
      <c r="BZ93" s="112"/>
      <c r="CA93" s="112"/>
      <c r="CB93" s="112"/>
      <c r="CC93" s="112"/>
      <c r="CD93" s="112"/>
      <c r="CE93" s="112"/>
    </row>
    <row r="94" spans="1:99" x14ac:dyDescent="0.3">
      <c r="A94" s="152" t="s">
        <v>169</v>
      </c>
      <c r="B94" s="144"/>
      <c r="C94" s="147"/>
      <c r="D94" s="147"/>
      <c r="E94" s="147"/>
      <c r="F94" s="147"/>
      <c r="G94" s="147"/>
      <c r="H94" s="147"/>
      <c r="I94" s="147"/>
      <c r="J94" s="147"/>
      <c r="K94" s="147"/>
      <c r="L94" s="147"/>
      <c r="M94" s="147"/>
      <c r="N94" s="147"/>
      <c r="O94" s="147"/>
      <c r="P94" s="147"/>
      <c r="Q94" s="147"/>
      <c r="R94" s="147"/>
      <c r="S94" s="142"/>
      <c r="T94" s="204"/>
      <c r="U94" s="204"/>
      <c r="V94" s="204"/>
      <c r="W94" s="112"/>
      <c r="X94" s="112"/>
      <c r="Y94" s="112"/>
      <c r="Z94" s="112"/>
      <c r="AA94" s="112"/>
      <c r="AB94" s="112"/>
      <c r="AC94" s="112"/>
      <c r="AD94" s="112"/>
      <c r="AE94" s="112"/>
      <c r="AF94" s="112"/>
      <c r="AG94" s="112"/>
      <c r="AH94" s="112"/>
      <c r="AI94" s="112"/>
      <c r="AJ94" s="112"/>
      <c r="AK94" s="112"/>
      <c r="AL94" s="112"/>
      <c r="AM94" s="112"/>
      <c r="AN94" s="112"/>
      <c r="AO94" s="112"/>
      <c r="AP94" s="112"/>
      <c r="AQ94" s="112"/>
      <c r="AR94" s="112"/>
      <c r="AS94" s="112"/>
      <c r="AT94" s="112"/>
      <c r="AU94" s="112"/>
      <c r="AW94" s="112"/>
      <c r="AY94" s="112"/>
      <c r="BA94" s="112"/>
      <c r="BB94" s="112"/>
      <c r="BC94" s="112"/>
      <c r="BD94" s="112"/>
      <c r="BE94" s="112"/>
      <c r="BF94" s="112"/>
      <c r="BG94" s="112"/>
      <c r="BH94" s="112"/>
      <c r="BI94" s="112"/>
      <c r="BJ94" s="112"/>
      <c r="BK94" s="112"/>
      <c r="BL94" s="112"/>
      <c r="BM94" s="112"/>
      <c r="BN94" s="112"/>
      <c r="BO94" s="112"/>
      <c r="BP94" s="112"/>
      <c r="BQ94" s="112"/>
      <c r="BR94" s="112"/>
      <c r="BS94" s="112"/>
      <c r="BT94" s="112"/>
      <c r="BU94" s="112"/>
      <c r="BV94" s="112"/>
      <c r="BW94" s="112"/>
      <c r="BX94" s="112"/>
      <c r="BY94" s="112"/>
      <c r="BZ94" s="112"/>
      <c r="CA94" s="112"/>
      <c r="CB94" s="112"/>
      <c r="CC94" s="112"/>
      <c r="CD94" s="112"/>
      <c r="CE94" s="112"/>
    </row>
    <row r="95" spans="1:99" x14ac:dyDescent="0.3">
      <c r="A95" s="152" t="s">
        <v>170</v>
      </c>
      <c r="B95" s="144"/>
      <c r="C95" s="148"/>
      <c r="D95" s="148"/>
      <c r="E95" s="148"/>
      <c r="F95" s="148"/>
      <c r="G95" s="148"/>
      <c r="H95" s="148"/>
      <c r="I95" s="148"/>
      <c r="J95" s="148"/>
      <c r="K95" s="148"/>
      <c r="L95" s="148"/>
      <c r="M95" s="148"/>
      <c r="N95" s="148"/>
      <c r="O95" s="148"/>
      <c r="P95" s="148"/>
      <c r="Q95" s="148"/>
      <c r="R95" s="148"/>
      <c r="S95" s="142"/>
      <c r="T95" s="204"/>
      <c r="U95" s="204"/>
      <c r="V95" s="204"/>
      <c r="W95" s="112"/>
      <c r="X95" s="112"/>
      <c r="Y95" s="112"/>
      <c r="Z95" s="112"/>
      <c r="AA95" s="112"/>
      <c r="AB95" s="112"/>
      <c r="AC95" s="112"/>
      <c r="AD95" s="112"/>
      <c r="AE95" s="112"/>
      <c r="AF95" s="112"/>
      <c r="AG95" s="112"/>
      <c r="AH95" s="112"/>
      <c r="AI95" s="112"/>
      <c r="AJ95" s="112"/>
      <c r="AK95" s="112"/>
      <c r="AL95" s="112"/>
      <c r="AM95" s="112"/>
      <c r="AN95" s="112"/>
      <c r="AO95" s="112"/>
      <c r="AP95" s="112"/>
      <c r="AQ95" s="112"/>
      <c r="AR95" s="112"/>
      <c r="AS95" s="112"/>
      <c r="AT95" s="112"/>
      <c r="AU95" s="112"/>
      <c r="AW95" s="112"/>
      <c r="AY95" s="112"/>
      <c r="BA95" s="112"/>
      <c r="BB95" s="112"/>
      <c r="BC95" s="112"/>
      <c r="BD95" s="112"/>
      <c r="BE95" s="112"/>
      <c r="BF95" s="112"/>
      <c r="BG95" s="112"/>
      <c r="BH95" s="112"/>
      <c r="BI95" s="112"/>
      <c r="BJ95" s="112"/>
      <c r="BK95" s="112"/>
      <c r="BL95" s="112"/>
      <c r="BM95" s="112"/>
      <c r="BN95" s="112"/>
      <c r="BO95" s="112"/>
      <c r="BP95" s="112"/>
      <c r="BQ95" s="112"/>
      <c r="BR95" s="112"/>
      <c r="BS95" s="112"/>
      <c r="BT95" s="112"/>
      <c r="BU95" s="112"/>
      <c r="BV95" s="112"/>
      <c r="BW95" s="112"/>
      <c r="BX95" s="112"/>
      <c r="BY95" s="112"/>
      <c r="BZ95" s="112"/>
      <c r="CA95" s="112"/>
      <c r="CB95" s="112"/>
      <c r="CC95" s="112"/>
      <c r="CD95" s="112"/>
      <c r="CE95" s="112"/>
    </row>
    <row r="96" spans="1:99" x14ac:dyDescent="0.3">
      <c r="A96" s="153" t="s">
        <v>171</v>
      </c>
      <c r="B96" s="154"/>
      <c r="C96" s="130"/>
      <c r="D96" s="130"/>
      <c r="E96" s="130"/>
      <c r="F96" s="130"/>
      <c r="G96" s="130"/>
      <c r="H96" s="130"/>
      <c r="I96" s="130"/>
      <c r="J96" s="130"/>
      <c r="K96" s="130"/>
      <c r="L96" s="130"/>
      <c r="M96" s="130"/>
      <c r="N96" s="130"/>
      <c r="O96" s="130"/>
      <c r="P96" s="130"/>
      <c r="Q96" s="130"/>
      <c r="R96" s="130"/>
      <c r="S96" s="155"/>
      <c r="T96" s="204"/>
      <c r="U96" s="204"/>
      <c r="V96" s="204"/>
      <c r="W96" s="112"/>
      <c r="X96" s="112"/>
      <c r="Y96" s="112"/>
      <c r="Z96" s="112"/>
      <c r="AA96" s="112"/>
      <c r="AB96" s="112"/>
      <c r="AC96" s="112"/>
      <c r="AD96" s="112"/>
      <c r="AE96" s="112"/>
      <c r="AF96" s="112"/>
      <c r="AG96" s="112"/>
      <c r="AH96" s="112"/>
      <c r="AI96" s="112"/>
      <c r="AJ96" s="112"/>
      <c r="AK96" s="112"/>
      <c r="AL96" s="112"/>
      <c r="AM96" s="112"/>
      <c r="AN96" s="112"/>
      <c r="AO96" s="112"/>
      <c r="AP96" s="112"/>
      <c r="AQ96" s="112"/>
      <c r="AR96" s="112"/>
      <c r="AS96" s="112"/>
      <c r="AT96" s="112"/>
      <c r="AU96" s="112"/>
      <c r="AW96" s="112"/>
      <c r="AY96" s="112"/>
      <c r="BA96" s="112"/>
      <c r="BB96" s="112"/>
      <c r="BC96" s="112"/>
      <c r="BD96" s="112"/>
      <c r="BE96" s="112"/>
      <c r="BF96" s="112"/>
      <c r="BG96" s="112"/>
      <c r="BH96" s="112"/>
      <c r="BI96" s="112"/>
      <c r="BJ96" s="112"/>
      <c r="BK96" s="112"/>
      <c r="BL96" s="112"/>
      <c r="BM96" s="112"/>
      <c r="BN96" s="112"/>
      <c r="BO96" s="112"/>
      <c r="BP96" s="112"/>
      <c r="BQ96" s="112"/>
      <c r="BR96" s="112"/>
      <c r="BS96" s="112"/>
      <c r="BT96" s="112"/>
      <c r="BU96" s="112"/>
      <c r="BV96" s="112"/>
      <c r="BW96" s="112"/>
      <c r="BX96" s="112"/>
      <c r="BY96" s="112"/>
      <c r="BZ96" s="112"/>
      <c r="CA96" s="112"/>
      <c r="CB96" s="112"/>
      <c r="CC96" s="112"/>
      <c r="CD96" s="112"/>
      <c r="CE96" s="112"/>
    </row>
    <row r="97" spans="2:83" x14ac:dyDescent="0.3">
      <c r="B97" s="112"/>
      <c r="C97" s="69"/>
      <c r="D97" s="112"/>
      <c r="E97" s="112"/>
      <c r="F97" s="112"/>
      <c r="G97" s="112"/>
      <c r="H97" s="112"/>
      <c r="I97" s="112"/>
      <c r="J97" s="112"/>
      <c r="K97" s="112"/>
      <c r="L97" s="112"/>
      <c r="M97" s="112"/>
      <c r="N97" s="112"/>
      <c r="O97" s="112"/>
      <c r="P97" s="112"/>
      <c r="Q97" s="112"/>
      <c r="R97" s="112"/>
      <c r="S97" s="112"/>
      <c r="T97" s="112"/>
      <c r="U97" s="112"/>
      <c r="V97" s="112"/>
      <c r="W97" s="112"/>
      <c r="X97" s="112"/>
      <c r="Y97" s="112"/>
      <c r="Z97" s="112"/>
      <c r="AA97" s="112"/>
      <c r="AB97" s="112"/>
      <c r="AC97" s="112"/>
      <c r="AD97" s="112"/>
      <c r="AE97" s="112"/>
      <c r="AF97" s="112"/>
      <c r="AG97" s="112"/>
      <c r="AH97" s="112"/>
      <c r="AI97" s="112"/>
      <c r="AJ97" s="112"/>
      <c r="AK97" s="112"/>
      <c r="AL97" s="112"/>
      <c r="AM97" s="112"/>
      <c r="AN97" s="112"/>
      <c r="AO97" s="112"/>
      <c r="AP97" s="112"/>
      <c r="AQ97" s="112"/>
      <c r="AR97" s="112"/>
      <c r="AS97" s="112"/>
      <c r="AT97" s="112"/>
      <c r="AU97" s="112"/>
      <c r="AW97" s="112"/>
      <c r="AY97" s="112"/>
      <c r="BA97" s="112"/>
      <c r="BB97" s="112"/>
      <c r="BC97" s="112"/>
      <c r="BD97" s="112"/>
      <c r="BE97" s="112"/>
      <c r="BF97" s="112"/>
      <c r="BG97" s="112"/>
      <c r="BH97" s="112"/>
      <c r="BI97" s="112"/>
      <c r="BJ97" s="112"/>
      <c r="BK97" s="112"/>
      <c r="BL97" s="112"/>
      <c r="BM97" s="112"/>
      <c r="BN97" s="112"/>
      <c r="BO97" s="112"/>
      <c r="BP97" s="112"/>
      <c r="BQ97" s="112"/>
      <c r="BR97" s="112"/>
      <c r="BS97" s="112"/>
      <c r="BT97" s="112"/>
      <c r="BU97" s="112"/>
      <c r="BV97" s="112"/>
      <c r="BW97" s="112"/>
      <c r="BX97" s="112"/>
      <c r="BY97" s="112"/>
      <c r="BZ97" s="112"/>
      <c r="CA97" s="112"/>
      <c r="CB97" s="112"/>
      <c r="CC97" s="112"/>
      <c r="CD97" s="112"/>
      <c r="CE97" s="112"/>
    </row>
  </sheetData>
  <mergeCells count="36">
    <mergeCell ref="BR81:BV81"/>
    <mergeCell ref="BL75:BR75"/>
    <mergeCell ref="CF12:CF13"/>
    <mergeCell ref="AR11:AY13"/>
    <mergeCell ref="BS13:BZ13"/>
    <mergeCell ref="CB13:CC13"/>
    <mergeCell ref="CD13:CE13"/>
    <mergeCell ref="A11:H13"/>
    <mergeCell ref="I11:P13"/>
    <mergeCell ref="Q11:R13"/>
    <mergeCell ref="S11:AQ11"/>
    <mergeCell ref="Y13:Z13"/>
    <mergeCell ref="AA13:AB13"/>
    <mergeCell ref="AC13:AD13"/>
    <mergeCell ref="AE13:AF13"/>
    <mergeCell ref="AG13:AH13"/>
    <mergeCell ref="AJ13:AK13"/>
    <mergeCell ref="AL13:AM13"/>
    <mergeCell ref="AN13:AO13"/>
    <mergeCell ref="AP13:AQ13"/>
    <mergeCell ref="B73:H73"/>
    <mergeCell ref="AZ11:BZ11"/>
    <mergeCell ref="CA11:CF11"/>
    <mergeCell ref="S12:Z12"/>
    <mergeCell ref="AA12:AI12"/>
    <mergeCell ref="AJ12:AQ12"/>
    <mergeCell ref="AZ12:BK13"/>
    <mergeCell ref="BL12:BM13"/>
    <mergeCell ref="BN12:BP13"/>
    <mergeCell ref="BQ12:BR13"/>
    <mergeCell ref="BS12:BZ12"/>
    <mergeCell ref="CA12:CC12"/>
    <mergeCell ref="CD12:CE12"/>
    <mergeCell ref="S13:T13"/>
    <mergeCell ref="U13:V13"/>
    <mergeCell ref="W13:X13"/>
  </mergeCells>
  <printOptions headings="1" gridLines="1"/>
  <pageMargins left="0.7" right="0.7" top="0.75" bottom="0.75" header="0.3" footer="0.3"/>
  <pageSetup scale="1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U97"/>
  <sheetViews>
    <sheetView zoomScale="55" zoomScaleNormal="55" workbookViewId="0">
      <selection activeCell="E18" sqref="E18"/>
    </sheetView>
  </sheetViews>
  <sheetFormatPr defaultColWidth="8.88671875" defaultRowHeight="14.4" x14ac:dyDescent="0.3"/>
  <cols>
    <col min="1" max="1" width="23.109375" style="112" customWidth="1"/>
    <col min="2" max="4" width="15.88671875" style="112" customWidth="1"/>
    <col min="5" max="6" width="22" style="112" bestFit="1" customWidth="1"/>
    <col min="7" max="7" width="15.88671875" style="112" customWidth="1"/>
    <col min="8" max="8" width="18.88671875" style="112" customWidth="1"/>
    <col min="9" max="9" width="14.88671875" style="112" customWidth="1"/>
    <col min="10" max="13" width="12.88671875" style="112" customWidth="1"/>
    <col min="14" max="14" width="14.44140625" style="112" customWidth="1"/>
    <col min="15" max="15" width="15.5546875" style="112" customWidth="1"/>
    <col min="16" max="16" width="14.109375" style="112" customWidth="1"/>
    <col min="17" max="17" width="18.109375" style="112" customWidth="1"/>
    <col min="18" max="18" width="17.5546875" style="112" customWidth="1"/>
    <col min="19" max="24" width="18.88671875" style="112" customWidth="1"/>
    <col min="25" max="26" width="18.44140625" style="112" customWidth="1"/>
    <col min="27" max="33" width="19.88671875" style="112" customWidth="1"/>
    <col min="34" max="34" width="21.109375" style="112" customWidth="1"/>
    <col min="35" max="35" width="18.88671875" style="112" customWidth="1"/>
    <col min="36" max="41" width="19.88671875" style="112" customWidth="1"/>
    <col min="42" max="42" width="21.44140625" style="112" customWidth="1"/>
    <col min="43" max="43" width="22.88671875" style="112" bestFit="1" customWidth="1"/>
    <col min="44" max="51" width="19.88671875" style="112" customWidth="1"/>
    <col min="52" max="52" width="13.88671875" style="78" customWidth="1"/>
    <col min="53" max="54" width="13.88671875" style="112" customWidth="1"/>
    <col min="55" max="55" width="15.109375" style="112" customWidth="1"/>
    <col min="56" max="62" width="13.88671875" style="112" customWidth="1"/>
    <col min="63" max="63" width="18.88671875" style="112" customWidth="1"/>
    <col min="64" max="65" width="14.88671875" style="112" customWidth="1"/>
    <col min="66" max="70" width="15.88671875" style="112" customWidth="1"/>
    <col min="71" max="78" width="20.109375" style="112" customWidth="1"/>
    <col min="79" max="79" width="25.88671875" style="112" customWidth="1"/>
    <col min="80" max="80" width="17" style="112" customWidth="1"/>
    <col min="81" max="81" width="18.109375" style="112" customWidth="1"/>
    <col min="82" max="82" width="20.109375" style="112" customWidth="1"/>
    <col min="83" max="83" width="21.44140625" style="112" customWidth="1"/>
    <col min="84" max="84" width="14.44140625" style="112" customWidth="1"/>
    <col min="85" max="16384" width="8.88671875" style="112"/>
  </cols>
  <sheetData>
    <row r="1" spans="1:84" ht="21.75" customHeight="1" x14ac:dyDescent="0.35">
      <c r="A1" s="1" t="s">
        <v>172</v>
      </c>
      <c r="B1" s="1" t="s">
        <v>57</v>
      </c>
      <c r="C1" s="125"/>
      <c r="D1" s="234" t="s">
        <v>2</v>
      </c>
      <c r="E1" s="234" t="s">
        <v>422</v>
      </c>
      <c r="G1" s="1"/>
      <c r="H1" s="1"/>
      <c r="S1" s="24"/>
      <c r="T1" s="25"/>
      <c r="U1" s="24"/>
      <c r="V1" s="24"/>
      <c r="W1" s="24"/>
      <c r="X1" s="24"/>
      <c r="AA1" s="24"/>
      <c r="AB1" s="24"/>
      <c r="AC1" s="24"/>
      <c r="AD1" s="24"/>
      <c r="AE1" s="24"/>
      <c r="AF1" s="24"/>
      <c r="AG1" s="24"/>
      <c r="AH1" s="24"/>
      <c r="AI1" s="24"/>
      <c r="AJ1" s="24"/>
      <c r="AK1" s="24"/>
      <c r="AL1" s="24"/>
      <c r="AM1" s="24"/>
      <c r="AN1" s="24"/>
      <c r="AO1" s="24"/>
      <c r="AP1" s="24"/>
    </row>
    <row r="2" spans="1:84" x14ac:dyDescent="0.3">
      <c r="A2" s="2"/>
      <c r="B2" s="2"/>
      <c r="C2" s="2"/>
      <c r="D2" s="234" t="s">
        <v>4</v>
      </c>
      <c r="E2" s="250">
        <v>2019</v>
      </c>
    </row>
    <row r="3" spans="1:84" x14ac:dyDescent="0.3">
      <c r="B3" s="2"/>
      <c r="C3" s="2"/>
      <c r="D3" s="2"/>
      <c r="E3" s="2"/>
    </row>
    <row r="4" spans="1:84" ht="15" customHeight="1" x14ac:dyDescent="0.3">
      <c r="A4" s="167" t="s">
        <v>58</v>
      </c>
      <c r="B4" s="138"/>
      <c r="C4" s="132"/>
      <c r="D4" s="132"/>
      <c r="E4" s="132"/>
      <c r="F4" s="133"/>
      <c r="G4" s="134"/>
      <c r="H4" s="134"/>
      <c r="I4" s="134"/>
      <c r="J4" s="134"/>
      <c r="K4" s="134"/>
      <c r="L4" s="134"/>
      <c r="M4" s="113"/>
      <c r="N4" s="113"/>
      <c r="O4" s="113"/>
      <c r="P4" s="113"/>
      <c r="Q4" s="113"/>
    </row>
    <row r="5" spans="1:84" ht="15" customHeight="1" x14ac:dyDescent="0.3">
      <c r="A5" s="150" t="s">
        <v>59</v>
      </c>
      <c r="B5" s="144"/>
      <c r="C5" s="128"/>
      <c r="D5" s="128"/>
      <c r="E5" s="128"/>
      <c r="F5" s="129"/>
      <c r="G5" s="68"/>
      <c r="H5" s="68"/>
      <c r="I5" s="68"/>
      <c r="J5" s="68"/>
      <c r="K5" s="68"/>
      <c r="L5" s="68"/>
    </row>
    <row r="6" spans="1:84" ht="15" customHeight="1" x14ac:dyDescent="0.3">
      <c r="A6" s="150" t="s">
        <v>60</v>
      </c>
      <c r="B6" s="144"/>
      <c r="C6" s="128"/>
      <c r="D6" s="128"/>
      <c r="E6" s="128"/>
      <c r="F6" s="129"/>
      <c r="G6" s="68"/>
      <c r="H6" s="68"/>
      <c r="I6" s="68"/>
      <c r="J6" s="68"/>
      <c r="K6" s="68"/>
      <c r="L6" s="68"/>
      <c r="T6" s="39"/>
      <c r="U6" s="39"/>
      <c r="V6" s="39"/>
    </row>
    <row r="7" spans="1:84" ht="15" customHeight="1" x14ac:dyDescent="0.3">
      <c r="A7" s="150" t="s">
        <v>61</v>
      </c>
      <c r="B7" s="144"/>
      <c r="C7" s="128"/>
      <c r="D7" s="128"/>
      <c r="E7" s="128"/>
      <c r="F7" s="129"/>
      <c r="G7" s="68"/>
      <c r="H7" s="68"/>
      <c r="I7" s="68"/>
      <c r="J7" s="68"/>
      <c r="K7" s="68"/>
      <c r="L7" s="68"/>
      <c r="T7" s="39"/>
      <c r="U7" s="39"/>
      <c r="V7" s="39"/>
    </row>
    <row r="8" spans="1:84" ht="15" customHeight="1" x14ac:dyDescent="0.3">
      <c r="A8" s="150" t="s">
        <v>62</v>
      </c>
      <c r="B8" s="144"/>
      <c r="C8" s="128"/>
      <c r="D8" s="128"/>
      <c r="E8" s="128"/>
      <c r="F8" s="129"/>
      <c r="G8" s="68"/>
      <c r="H8" s="68"/>
      <c r="I8" s="68"/>
      <c r="J8" s="68"/>
      <c r="K8" s="68"/>
      <c r="L8" s="68"/>
      <c r="T8" s="39"/>
      <c r="U8" s="39"/>
      <c r="V8" s="39"/>
    </row>
    <row r="9" spans="1:84" ht="15" customHeight="1" x14ac:dyDescent="0.3">
      <c r="A9" s="153" t="s">
        <v>63</v>
      </c>
      <c r="B9" s="154"/>
      <c r="C9" s="130"/>
      <c r="D9" s="130"/>
      <c r="E9" s="130"/>
      <c r="F9" s="131"/>
      <c r="G9" s="68"/>
      <c r="H9" s="68"/>
      <c r="I9" s="68"/>
      <c r="J9" s="68"/>
      <c r="K9" s="68"/>
      <c r="L9" s="68"/>
      <c r="T9" s="39"/>
      <c r="U9" s="39"/>
      <c r="V9" s="39"/>
    </row>
    <row r="10" spans="1:84" ht="15" thickBot="1" x14ac:dyDescent="0.35"/>
    <row r="11" spans="1:84" ht="15" thickBot="1" x14ac:dyDescent="0.35">
      <c r="A11" s="872" t="s">
        <v>64</v>
      </c>
      <c r="B11" s="873"/>
      <c r="C11" s="873"/>
      <c r="D11" s="873"/>
      <c r="E11" s="873"/>
      <c r="F11" s="873"/>
      <c r="G11" s="873"/>
      <c r="H11" s="874"/>
      <c r="I11" s="878" t="s">
        <v>65</v>
      </c>
      <c r="J11" s="878"/>
      <c r="K11" s="878"/>
      <c r="L11" s="878"/>
      <c r="M11" s="878"/>
      <c r="N11" s="878"/>
      <c r="O11" s="878"/>
      <c r="P11" s="879"/>
      <c r="Q11" s="884" t="s">
        <v>66</v>
      </c>
      <c r="R11" s="885"/>
      <c r="S11" s="890" t="s">
        <v>67</v>
      </c>
      <c r="T11" s="891"/>
      <c r="U11" s="891"/>
      <c r="V11" s="891"/>
      <c r="W11" s="891"/>
      <c r="X11" s="891"/>
      <c r="Y11" s="891"/>
      <c r="Z11" s="891"/>
      <c r="AA11" s="891"/>
      <c r="AB11" s="891"/>
      <c r="AC11" s="891"/>
      <c r="AD11" s="891"/>
      <c r="AE11" s="891"/>
      <c r="AF11" s="891"/>
      <c r="AG11" s="891"/>
      <c r="AH11" s="891"/>
      <c r="AI11" s="891"/>
      <c r="AJ11" s="891"/>
      <c r="AK11" s="891"/>
      <c r="AL11" s="891"/>
      <c r="AM11" s="891"/>
      <c r="AN11" s="891"/>
      <c r="AO11" s="891"/>
      <c r="AP11" s="891"/>
      <c r="AQ11" s="892"/>
      <c r="AR11" s="897" t="s">
        <v>68</v>
      </c>
      <c r="AS11" s="898"/>
      <c r="AT11" s="898"/>
      <c r="AU11" s="898"/>
      <c r="AV11" s="898"/>
      <c r="AW11" s="898"/>
      <c r="AX11" s="898"/>
      <c r="AY11" s="899"/>
      <c r="AZ11" s="841" t="s">
        <v>69</v>
      </c>
      <c r="BA11" s="842"/>
      <c r="BB11" s="842"/>
      <c r="BC11" s="842"/>
      <c r="BD11" s="842"/>
      <c r="BE11" s="842"/>
      <c r="BF11" s="842"/>
      <c r="BG11" s="842"/>
      <c r="BH11" s="842"/>
      <c r="BI11" s="842"/>
      <c r="BJ11" s="842"/>
      <c r="BK11" s="842"/>
      <c r="BL11" s="842"/>
      <c r="BM11" s="842"/>
      <c r="BN11" s="842"/>
      <c r="BO11" s="842"/>
      <c r="BP11" s="842"/>
      <c r="BQ11" s="842"/>
      <c r="BR11" s="842"/>
      <c r="BS11" s="842"/>
      <c r="BT11" s="842"/>
      <c r="BU11" s="842"/>
      <c r="BV11" s="842"/>
      <c r="BW11" s="842"/>
      <c r="BX11" s="842"/>
      <c r="BY11" s="842"/>
      <c r="BZ11" s="843"/>
      <c r="CA11" s="844" t="s">
        <v>70</v>
      </c>
      <c r="CB11" s="845"/>
      <c r="CC11" s="845"/>
      <c r="CD11" s="845"/>
      <c r="CE11" s="845"/>
      <c r="CF11" s="846"/>
    </row>
    <row r="12" spans="1:84" ht="15.75" customHeight="1" thickBot="1" x14ac:dyDescent="0.35">
      <c r="A12" s="875"/>
      <c r="B12" s="876"/>
      <c r="C12" s="876"/>
      <c r="D12" s="876"/>
      <c r="E12" s="876"/>
      <c r="F12" s="876"/>
      <c r="G12" s="876"/>
      <c r="H12" s="877"/>
      <c r="I12" s="880"/>
      <c r="J12" s="880"/>
      <c r="K12" s="880"/>
      <c r="L12" s="880"/>
      <c r="M12" s="880"/>
      <c r="N12" s="880"/>
      <c r="O12" s="880"/>
      <c r="P12" s="881"/>
      <c r="Q12" s="886"/>
      <c r="R12" s="887"/>
      <c r="S12" s="847" t="s">
        <v>71</v>
      </c>
      <c r="T12" s="848"/>
      <c r="U12" s="848"/>
      <c r="V12" s="848"/>
      <c r="W12" s="848"/>
      <c r="X12" s="848"/>
      <c r="Y12" s="848"/>
      <c r="Z12" s="849"/>
      <c r="AA12" s="847" t="s">
        <v>72</v>
      </c>
      <c r="AB12" s="848"/>
      <c r="AC12" s="848"/>
      <c r="AD12" s="848"/>
      <c r="AE12" s="848"/>
      <c r="AF12" s="848"/>
      <c r="AG12" s="848"/>
      <c r="AH12" s="848"/>
      <c r="AI12" s="849"/>
      <c r="AJ12" s="850" t="s">
        <v>73</v>
      </c>
      <c r="AK12" s="851"/>
      <c r="AL12" s="851"/>
      <c r="AM12" s="851"/>
      <c r="AN12" s="851"/>
      <c r="AO12" s="851"/>
      <c r="AP12" s="851"/>
      <c r="AQ12" s="852"/>
      <c r="AR12" s="900"/>
      <c r="AS12" s="901"/>
      <c r="AT12" s="901"/>
      <c r="AU12" s="901"/>
      <c r="AV12" s="901"/>
      <c r="AW12" s="901"/>
      <c r="AX12" s="901"/>
      <c r="AY12" s="902"/>
      <c r="AZ12" s="844" t="s">
        <v>74</v>
      </c>
      <c r="BA12" s="853"/>
      <c r="BB12" s="853"/>
      <c r="BC12" s="853"/>
      <c r="BD12" s="853"/>
      <c r="BE12" s="853"/>
      <c r="BF12" s="853"/>
      <c r="BG12" s="853"/>
      <c r="BH12" s="853"/>
      <c r="BI12" s="853"/>
      <c r="BJ12" s="853"/>
      <c r="BK12" s="854"/>
      <c r="BL12" s="858" t="s">
        <v>75</v>
      </c>
      <c r="BM12" s="859"/>
      <c r="BN12" s="858" t="s">
        <v>76</v>
      </c>
      <c r="BO12" s="859"/>
      <c r="BP12" s="862"/>
      <c r="BQ12" s="858" t="s">
        <v>77</v>
      </c>
      <c r="BR12" s="862"/>
      <c r="BS12" s="864" t="s">
        <v>78</v>
      </c>
      <c r="BT12" s="865"/>
      <c r="BU12" s="865"/>
      <c r="BV12" s="865"/>
      <c r="BW12" s="865"/>
      <c r="BX12" s="865"/>
      <c r="BY12" s="865"/>
      <c r="BZ12" s="865"/>
      <c r="CA12" s="864" t="s">
        <v>79</v>
      </c>
      <c r="CB12" s="866"/>
      <c r="CC12" s="866"/>
      <c r="CD12" s="864" t="s">
        <v>80</v>
      </c>
      <c r="CE12" s="867"/>
      <c r="CF12" s="895" t="s">
        <v>81</v>
      </c>
    </row>
    <row r="13" spans="1:84" ht="29.4" thickBot="1" x14ac:dyDescent="0.35">
      <c r="A13" s="875"/>
      <c r="B13" s="876"/>
      <c r="C13" s="876"/>
      <c r="D13" s="876"/>
      <c r="E13" s="876"/>
      <c r="F13" s="876"/>
      <c r="G13" s="876"/>
      <c r="H13" s="877"/>
      <c r="I13" s="882"/>
      <c r="J13" s="882"/>
      <c r="K13" s="882"/>
      <c r="L13" s="882"/>
      <c r="M13" s="882"/>
      <c r="N13" s="882"/>
      <c r="O13" s="882"/>
      <c r="P13" s="883"/>
      <c r="Q13" s="888"/>
      <c r="R13" s="889"/>
      <c r="S13" s="868" t="s">
        <v>423</v>
      </c>
      <c r="T13" s="869"/>
      <c r="U13" s="870" t="s">
        <v>424</v>
      </c>
      <c r="V13" s="869"/>
      <c r="W13" s="870" t="s">
        <v>425</v>
      </c>
      <c r="X13" s="871"/>
      <c r="Y13" s="893" t="s">
        <v>85</v>
      </c>
      <c r="Z13" s="867"/>
      <c r="AA13" s="868" t="s">
        <v>423</v>
      </c>
      <c r="AB13" s="869"/>
      <c r="AC13" s="870" t="s">
        <v>424</v>
      </c>
      <c r="AD13" s="869"/>
      <c r="AE13" s="870" t="s">
        <v>425</v>
      </c>
      <c r="AF13" s="871"/>
      <c r="AG13" s="893" t="s">
        <v>85</v>
      </c>
      <c r="AH13" s="866"/>
      <c r="AI13" s="135" t="s">
        <v>86</v>
      </c>
      <c r="AJ13" s="868" t="s">
        <v>423</v>
      </c>
      <c r="AK13" s="869"/>
      <c r="AL13" s="870" t="s">
        <v>424</v>
      </c>
      <c r="AM13" s="869"/>
      <c r="AN13" s="870" t="s">
        <v>495</v>
      </c>
      <c r="AO13" s="871"/>
      <c r="AP13" s="893" t="s">
        <v>85</v>
      </c>
      <c r="AQ13" s="866"/>
      <c r="AR13" s="903"/>
      <c r="AS13" s="904"/>
      <c r="AT13" s="904"/>
      <c r="AU13" s="904"/>
      <c r="AV13" s="904"/>
      <c r="AW13" s="904"/>
      <c r="AX13" s="904"/>
      <c r="AY13" s="905"/>
      <c r="AZ13" s="855"/>
      <c r="BA13" s="856"/>
      <c r="BB13" s="856"/>
      <c r="BC13" s="856"/>
      <c r="BD13" s="856"/>
      <c r="BE13" s="856"/>
      <c r="BF13" s="856"/>
      <c r="BG13" s="856"/>
      <c r="BH13" s="856"/>
      <c r="BI13" s="856"/>
      <c r="BJ13" s="856"/>
      <c r="BK13" s="857"/>
      <c r="BL13" s="860"/>
      <c r="BM13" s="861"/>
      <c r="BN13" s="860"/>
      <c r="BO13" s="861"/>
      <c r="BP13" s="863"/>
      <c r="BQ13" s="860"/>
      <c r="BR13" s="863"/>
      <c r="BS13" s="858" t="s">
        <v>87</v>
      </c>
      <c r="BT13" s="859"/>
      <c r="BU13" s="859"/>
      <c r="BV13" s="859"/>
      <c r="BW13" s="859"/>
      <c r="BX13" s="859"/>
      <c r="BY13" s="859"/>
      <c r="BZ13" s="859"/>
      <c r="CA13" s="436" t="s">
        <v>88</v>
      </c>
      <c r="CB13" s="864" t="s">
        <v>89</v>
      </c>
      <c r="CC13" s="906"/>
      <c r="CD13" s="864" t="s">
        <v>90</v>
      </c>
      <c r="CE13" s="906"/>
      <c r="CF13" s="896"/>
    </row>
    <row r="14" spans="1:84" ht="87" thickBot="1" x14ac:dyDescent="0.35">
      <c r="A14" s="338" t="s">
        <v>2</v>
      </c>
      <c r="B14" s="339" t="s">
        <v>13</v>
      </c>
      <c r="C14" s="339" t="s">
        <v>14</v>
      </c>
      <c r="D14" s="95" t="s">
        <v>15</v>
      </c>
      <c r="E14" s="95" t="s">
        <v>16</v>
      </c>
      <c r="F14" s="95" t="s">
        <v>17</v>
      </c>
      <c r="G14" s="95" t="s">
        <v>18</v>
      </c>
      <c r="H14" s="343" t="s">
        <v>19</v>
      </c>
      <c r="I14" s="227" t="s">
        <v>91</v>
      </c>
      <c r="J14" s="228" t="s">
        <v>92</v>
      </c>
      <c r="K14" s="228" t="s">
        <v>93</v>
      </c>
      <c r="L14" s="228" t="s">
        <v>94</v>
      </c>
      <c r="M14" s="228" t="s">
        <v>95</v>
      </c>
      <c r="N14" s="228" t="s">
        <v>96</v>
      </c>
      <c r="O14" s="228" t="s">
        <v>97</v>
      </c>
      <c r="P14" s="228" t="s">
        <v>98</v>
      </c>
      <c r="Q14" s="229" t="s">
        <v>99</v>
      </c>
      <c r="R14" s="230" t="s">
        <v>100</v>
      </c>
      <c r="S14" s="206" t="s">
        <v>101</v>
      </c>
      <c r="T14" s="441" t="s">
        <v>102</v>
      </c>
      <c r="U14" s="441" t="s">
        <v>103</v>
      </c>
      <c r="V14" s="441" t="s">
        <v>104</v>
      </c>
      <c r="W14" s="441" t="s">
        <v>101</v>
      </c>
      <c r="X14" s="441" t="s">
        <v>104</v>
      </c>
      <c r="Y14" s="441" t="s">
        <v>105</v>
      </c>
      <c r="Z14" s="207" t="s">
        <v>106</v>
      </c>
      <c r="AA14" s="206" t="s">
        <v>107</v>
      </c>
      <c r="AB14" s="441" t="s">
        <v>108</v>
      </c>
      <c r="AC14" s="441" t="s">
        <v>107</v>
      </c>
      <c r="AD14" s="441" t="s">
        <v>109</v>
      </c>
      <c r="AE14" s="441" t="s">
        <v>107</v>
      </c>
      <c r="AF14" s="441" t="s">
        <v>109</v>
      </c>
      <c r="AG14" s="441" t="s">
        <v>110</v>
      </c>
      <c r="AH14" s="441" t="s">
        <v>111</v>
      </c>
      <c r="AI14" s="207" t="s">
        <v>112</v>
      </c>
      <c r="AJ14" s="206" t="s">
        <v>427</v>
      </c>
      <c r="AK14" s="441" t="s">
        <v>428</v>
      </c>
      <c r="AL14" s="206" t="s">
        <v>427</v>
      </c>
      <c r="AM14" s="441" t="s">
        <v>428</v>
      </c>
      <c r="AN14" s="206" t="s">
        <v>427</v>
      </c>
      <c r="AO14" s="441" t="s">
        <v>428</v>
      </c>
      <c r="AP14" s="441" t="s">
        <v>117</v>
      </c>
      <c r="AQ14" s="207" t="s">
        <v>118</v>
      </c>
      <c r="AR14" s="208" t="s">
        <v>119</v>
      </c>
      <c r="AS14" s="209" t="s">
        <v>120</v>
      </c>
      <c r="AT14" s="209" t="s">
        <v>121</v>
      </c>
      <c r="AU14" s="209" t="s">
        <v>122</v>
      </c>
      <c r="AV14" s="209" t="s">
        <v>123</v>
      </c>
      <c r="AW14" s="209" t="s">
        <v>124</v>
      </c>
      <c r="AX14" s="210" t="s">
        <v>125</v>
      </c>
      <c r="AY14" s="211" t="s">
        <v>126</v>
      </c>
      <c r="AZ14" s="74" t="s">
        <v>429</v>
      </c>
      <c r="BA14" s="74" t="s">
        <v>127</v>
      </c>
      <c r="BB14" s="74" t="s">
        <v>430</v>
      </c>
      <c r="BC14" s="74" t="s">
        <v>128</v>
      </c>
      <c r="BD14" s="75" t="s">
        <v>431</v>
      </c>
      <c r="BE14" s="74" t="s">
        <v>129</v>
      </c>
      <c r="BF14" s="74" t="s">
        <v>432</v>
      </c>
      <c r="BG14" s="74" t="s">
        <v>130</v>
      </c>
      <c r="BH14" s="74" t="s">
        <v>433</v>
      </c>
      <c r="BI14" s="447" t="s">
        <v>131</v>
      </c>
      <c r="BJ14" s="75" t="s">
        <v>434</v>
      </c>
      <c r="BK14" s="447" t="s">
        <v>132</v>
      </c>
      <c r="BL14" s="87" t="s">
        <v>133</v>
      </c>
      <c r="BM14" s="437" t="s">
        <v>134</v>
      </c>
      <c r="BN14" s="436" t="s">
        <v>135</v>
      </c>
      <c r="BO14" s="85" t="s">
        <v>136</v>
      </c>
      <c r="BP14" s="437" t="s">
        <v>137</v>
      </c>
      <c r="BQ14" s="87" t="s">
        <v>138</v>
      </c>
      <c r="BR14" s="437" t="s">
        <v>139</v>
      </c>
      <c r="BS14" s="436" t="s">
        <v>140</v>
      </c>
      <c r="BT14" s="85" t="s">
        <v>141</v>
      </c>
      <c r="BU14" s="440" t="s">
        <v>142</v>
      </c>
      <c r="BV14" s="215" t="s">
        <v>143</v>
      </c>
      <c r="BW14" s="436" t="s">
        <v>144</v>
      </c>
      <c r="BX14" s="85" t="s">
        <v>145</v>
      </c>
      <c r="BY14" s="440" t="s">
        <v>146</v>
      </c>
      <c r="BZ14" s="86" t="s">
        <v>147</v>
      </c>
      <c r="CA14" s="438" t="s">
        <v>148</v>
      </c>
      <c r="CB14" s="216" t="s">
        <v>149</v>
      </c>
      <c r="CC14" s="439" t="s">
        <v>150</v>
      </c>
      <c r="CD14" s="87" t="s">
        <v>151</v>
      </c>
      <c r="CE14" s="437" t="s">
        <v>152</v>
      </c>
      <c r="CF14" s="437" t="s">
        <v>153</v>
      </c>
    </row>
    <row r="15" spans="1:84" ht="30" customHeight="1" x14ac:dyDescent="0.3">
      <c r="A15" s="57" t="str">
        <f t="shared" ref="A15:A71" si="0">$E$1</f>
        <v>Unitil - FG&amp;E</v>
      </c>
      <c r="B15" s="63" t="s">
        <v>358</v>
      </c>
      <c r="C15" s="63" t="s">
        <v>358</v>
      </c>
      <c r="D15" s="55" t="s">
        <v>359</v>
      </c>
      <c r="E15" s="55" t="s">
        <v>360</v>
      </c>
      <c r="F15" s="55" t="s">
        <v>361</v>
      </c>
      <c r="G15" s="55" t="s">
        <v>360</v>
      </c>
      <c r="H15" s="9" t="s">
        <v>362</v>
      </c>
      <c r="I15" s="225" t="s">
        <v>435</v>
      </c>
      <c r="J15" s="97" t="s">
        <v>436</v>
      </c>
      <c r="K15" s="454">
        <v>8.9155583268800402</v>
      </c>
      <c r="L15" s="454">
        <v>3.1387914671504555</v>
      </c>
      <c r="M15" s="455">
        <v>390</v>
      </c>
      <c r="N15" s="456">
        <v>1216792.9233605566</v>
      </c>
      <c r="O15" s="457" t="s">
        <v>437</v>
      </c>
      <c r="P15" s="458">
        <v>3.2029083533563685</v>
      </c>
      <c r="Q15" s="459" t="s">
        <v>439</v>
      </c>
      <c r="R15" s="460" t="s">
        <v>439</v>
      </c>
      <c r="S15" s="461">
        <v>2</v>
      </c>
      <c r="T15" s="462">
        <f>S15</f>
        <v>2</v>
      </c>
      <c r="U15" s="463">
        <v>0</v>
      </c>
      <c r="V15" s="462">
        <f>U15</f>
        <v>0</v>
      </c>
      <c r="W15" s="463">
        <v>0</v>
      </c>
      <c r="X15" s="90">
        <v>0</v>
      </c>
      <c r="Y15" s="463">
        <f>S15+U15+W15</f>
        <v>2</v>
      </c>
      <c r="Z15" s="90">
        <f>T15+V15+X15</f>
        <v>2</v>
      </c>
      <c r="AA15" s="464">
        <v>423.4</v>
      </c>
      <c r="AB15" s="462">
        <f>AA15</f>
        <v>423.4</v>
      </c>
      <c r="AC15" s="465">
        <v>0</v>
      </c>
      <c r="AD15" s="462">
        <f>AC15</f>
        <v>0</v>
      </c>
      <c r="AE15" s="463">
        <v>0</v>
      </c>
      <c r="AF15" s="462">
        <f>AE15</f>
        <v>0</v>
      </c>
      <c r="AG15" s="466">
        <f>AA15+AC15+AE15</f>
        <v>423.4</v>
      </c>
      <c r="AH15" s="90">
        <f>AB15+AD15+AF15</f>
        <v>423.4</v>
      </c>
      <c r="AI15" s="467">
        <f>IFERROR(AG15/(P15*1000),"")</f>
        <v>0.13219235559965795</v>
      </c>
      <c r="AJ15" s="468">
        <f>AA15*0.186*8760</f>
        <v>689871.02399999998</v>
      </c>
      <c r="AK15" s="469">
        <f>AB15*0.186*8760</f>
        <v>689871.02399999998</v>
      </c>
      <c r="AL15" s="468">
        <f>AC15*8760</f>
        <v>0</v>
      </c>
      <c r="AM15" s="469">
        <f>AD15*8760</f>
        <v>0</v>
      </c>
      <c r="AN15" s="468">
        <f>AE15*0.186*8760</f>
        <v>0</v>
      </c>
      <c r="AO15" s="90">
        <v>0</v>
      </c>
      <c r="AP15" s="470">
        <f>AJ15+AL15+AN15</f>
        <v>689871.02399999998</v>
      </c>
      <c r="AQ15" s="471">
        <f>AK15+AM15+AO15</f>
        <v>689871.02399999998</v>
      </c>
      <c r="AR15" s="472" t="s">
        <v>358</v>
      </c>
      <c r="AS15" s="473" t="s">
        <v>358</v>
      </c>
      <c r="AT15" s="473" t="s">
        <v>358</v>
      </c>
      <c r="AU15" s="473" t="s">
        <v>358</v>
      </c>
      <c r="AV15" s="473" t="s">
        <v>358</v>
      </c>
      <c r="AW15" s="473" t="s">
        <v>358</v>
      </c>
      <c r="AX15" s="473" t="s">
        <v>358</v>
      </c>
      <c r="AY15" s="473" t="s">
        <v>358</v>
      </c>
      <c r="AZ15" s="474">
        <f>N15</f>
        <v>1216792.9233605566</v>
      </c>
      <c r="BA15" s="475">
        <v>0</v>
      </c>
      <c r="BB15" s="476">
        <f>P15</f>
        <v>3.2029083533563685</v>
      </c>
      <c r="BC15" s="475">
        <v>0</v>
      </c>
      <c r="BD15" s="477">
        <f>(((92178/SUM(P$15:P$71))*P15)/92178)*21417</f>
        <v>630.6963907883603</v>
      </c>
      <c r="BE15" s="475">
        <v>0</v>
      </c>
      <c r="BF15" s="475">
        <v>0.95</v>
      </c>
      <c r="BG15" s="475">
        <v>0</v>
      </c>
      <c r="BH15" s="478" t="s">
        <v>358</v>
      </c>
      <c r="BI15" s="475">
        <v>0</v>
      </c>
      <c r="BJ15" s="475">
        <v>0</v>
      </c>
      <c r="BK15" s="479">
        <v>0.33333333333333331</v>
      </c>
      <c r="BL15" s="480"/>
      <c r="BM15" s="457">
        <v>0</v>
      </c>
      <c r="BN15" s="481" t="s">
        <v>362</v>
      </c>
      <c r="BO15" s="482" t="s">
        <v>358</v>
      </c>
      <c r="BP15" s="483">
        <v>0</v>
      </c>
      <c r="BQ15" s="484" t="s">
        <v>358</v>
      </c>
      <c r="BR15" s="485" t="s">
        <v>358</v>
      </c>
      <c r="BS15" s="486">
        <v>3.86</v>
      </c>
      <c r="BT15" s="487">
        <v>-153.32</v>
      </c>
      <c r="BU15" s="488">
        <v>1.82</v>
      </c>
      <c r="BV15" s="489">
        <v>-43.24</v>
      </c>
      <c r="BW15" s="490">
        <v>5.3999999999999999E-2</v>
      </c>
      <c r="BX15" s="491">
        <v>-1.6870000000000001</v>
      </c>
      <c r="BY15" s="491">
        <v>4.9000000000000002E-2</v>
      </c>
      <c r="BZ15" s="458">
        <v>-0.26</v>
      </c>
      <c r="CA15" s="492" t="s">
        <v>358</v>
      </c>
      <c r="CB15" s="372" t="s">
        <v>358</v>
      </c>
      <c r="CC15" s="493" t="s">
        <v>358</v>
      </c>
      <c r="CD15" s="459" t="s">
        <v>358</v>
      </c>
      <c r="CE15" s="483" t="s">
        <v>358</v>
      </c>
      <c r="CF15" s="483">
        <v>0</v>
      </c>
    </row>
    <row r="16" spans="1:84" ht="30" customHeight="1" x14ac:dyDescent="0.3">
      <c r="A16" s="57" t="str">
        <f t="shared" si="0"/>
        <v>Unitil - FG&amp;E</v>
      </c>
      <c r="B16" s="63" t="s">
        <v>358</v>
      </c>
      <c r="C16" s="63" t="s">
        <v>358</v>
      </c>
      <c r="D16" s="55" t="s">
        <v>359</v>
      </c>
      <c r="E16" s="55" t="s">
        <v>360</v>
      </c>
      <c r="F16" s="55" t="s">
        <v>363</v>
      </c>
      <c r="G16" s="55" t="s">
        <v>360</v>
      </c>
      <c r="H16" s="9" t="s">
        <v>362</v>
      </c>
      <c r="I16" s="15" t="s">
        <v>435</v>
      </c>
      <c r="J16" s="114" t="s">
        <v>436</v>
      </c>
      <c r="K16" s="494">
        <v>8.9155583268800402</v>
      </c>
      <c r="L16" s="494">
        <v>9.3706718393693222</v>
      </c>
      <c r="M16" s="299">
        <v>1996</v>
      </c>
      <c r="N16" s="701">
        <v>12446708.243112171</v>
      </c>
      <c r="O16" s="475" t="s">
        <v>437</v>
      </c>
      <c r="P16" s="495">
        <v>2.8204715350451597</v>
      </c>
      <c r="Q16" s="373" t="s">
        <v>439</v>
      </c>
      <c r="R16" s="496" t="s">
        <v>439</v>
      </c>
      <c r="S16" s="497">
        <v>66</v>
      </c>
      <c r="T16" s="498">
        <f t="shared" ref="T16:V71" si="1">S16</f>
        <v>66</v>
      </c>
      <c r="U16" s="16">
        <v>1</v>
      </c>
      <c r="V16" s="498">
        <f t="shared" si="1"/>
        <v>1</v>
      </c>
      <c r="W16" s="16">
        <v>0</v>
      </c>
      <c r="X16" s="9">
        <v>0</v>
      </c>
      <c r="Y16" s="16">
        <f t="shared" ref="Y16:AA71" si="2">S16+U16+W16</f>
        <v>67</v>
      </c>
      <c r="Z16" s="9">
        <f t="shared" si="2"/>
        <v>67</v>
      </c>
      <c r="AA16" s="499">
        <v>612.65</v>
      </c>
      <c r="AB16" s="498">
        <f t="shared" ref="AB16:AB18" si="3">AA16</f>
        <v>612.65</v>
      </c>
      <c r="AC16" s="465">
        <v>1.2</v>
      </c>
      <c r="AD16" s="498">
        <f t="shared" ref="AD16:AD18" si="4">AC16</f>
        <v>1.2</v>
      </c>
      <c r="AE16" s="16">
        <v>0</v>
      </c>
      <c r="AF16" s="498">
        <f t="shared" ref="AF16:AF18" si="5">AE16</f>
        <v>0</v>
      </c>
      <c r="AG16" s="500">
        <f t="shared" ref="AG16:AH18" si="6">AA16+AC16+AE16</f>
        <v>613.85</v>
      </c>
      <c r="AH16" s="501">
        <f t="shared" si="6"/>
        <v>613.85</v>
      </c>
      <c r="AI16" s="502">
        <f>IFERROR(AG16/(P16*1000),"")</f>
        <v>0.21764091300789229</v>
      </c>
      <c r="AJ16" s="503">
        <f t="shared" ref="AJ16:AK18" si="7">AA16*0.186*8760</f>
        <v>998227.40399999998</v>
      </c>
      <c r="AK16" s="504">
        <f t="shared" si="7"/>
        <v>998227.40399999998</v>
      </c>
      <c r="AL16" s="503">
        <f t="shared" ref="AL16:AM18" si="8">AC16*8760</f>
        <v>10512</v>
      </c>
      <c r="AM16" s="504">
        <f t="shared" si="8"/>
        <v>10512</v>
      </c>
      <c r="AN16" s="503">
        <f t="shared" ref="AN16:AN18" si="9">AE16*0.186*8760</f>
        <v>0</v>
      </c>
      <c r="AO16" s="9">
        <v>0</v>
      </c>
      <c r="AP16" s="505">
        <f t="shared" ref="AP16:AQ18" si="10">AJ16+AL16+AN16</f>
        <v>1008739.404</v>
      </c>
      <c r="AQ16" s="506">
        <f t="shared" si="10"/>
        <v>1008739.404</v>
      </c>
      <c r="AR16" s="20" t="s">
        <v>358</v>
      </c>
      <c r="AS16" s="507" t="s">
        <v>358</v>
      </c>
      <c r="AT16" s="507" t="s">
        <v>358</v>
      </c>
      <c r="AU16" s="507" t="s">
        <v>358</v>
      </c>
      <c r="AV16" s="507" t="s">
        <v>358</v>
      </c>
      <c r="AW16" s="507" t="s">
        <v>358</v>
      </c>
      <c r="AX16" s="507" t="s">
        <v>358</v>
      </c>
      <c r="AY16" s="507" t="s">
        <v>358</v>
      </c>
      <c r="AZ16" s="474">
        <f t="shared" ref="AZ16:AZ71" si="11">N16</f>
        <v>12446708.243112171</v>
      </c>
      <c r="BA16" s="475">
        <v>0</v>
      </c>
      <c r="BB16" s="476">
        <f t="shared" ref="BB16:BB18" si="12">P16</f>
        <v>2.8204715350451597</v>
      </c>
      <c r="BC16" s="475">
        <v>0</v>
      </c>
      <c r="BD16" s="477">
        <f t="shared" ref="BD16:BD18" si="13">(((92178/SUM(P$15:P$71))*P16)/92178)*21417</f>
        <v>555.38935905243659</v>
      </c>
      <c r="BE16" s="475">
        <v>0</v>
      </c>
      <c r="BF16" s="475">
        <v>0.95</v>
      </c>
      <c r="BG16" s="475">
        <v>0</v>
      </c>
      <c r="BH16" s="478" t="s">
        <v>358</v>
      </c>
      <c r="BI16" s="475">
        <v>0</v>
      </c>
      <c r="BJ16" s="475">
        <v>0</v>
      </c>
      <c r="BK16" s="479">
        <v>1</v>
      </c>
      <c r="BL16" s="480"/>
      <c r="BM16" s="457">
        <v>0</v>
      </c>
      <c r="BN16" s="481" t="s">
        <v>362</v>
      </c>
      <c r="BO16" s="457" t="s">
        <v>358</v>
      </c>
      <c r="BP16" s="483">
        <v>0</v>
      </c>
      <c r="BQ16" s="508" t="s">
        <v>358</v>
      </c>
      <c r="BR16" s="485" t="s">
        <v>358</v>
      </c>
      <c r="BS16" s="486">
        <v>9.74</v>
      </c>
      <c r="BT16" s="487">
        <v>-157.77000000000001</v>
      </c>
      <c r="BU16" s="488">
        <v>9.74</v>
      </c>
      <c r="BV16" s="489">
        <v>-32.9</v>
      </c>
      <c r="BW16" s="490">
        <v>0.249</v>
      </c>
      <c r="BX16" s="491">
        <v>-2.17</v>
      </c>
      <c r="BY16" s="491">
        <v>0.249</v>
      </c>
      <c r="BZ16" s="458">
        <v>-0.83699999999999997</v>
      </c>
      <c r="CA16" s="364" t="s">
        <v>358</v>
      </c>
      <c r="CB16" s="373" t="s">
        <v>358</v>
      </c>
      <c r="CC16" s="509" t="s">
        <v>358</v>
      </c>
      <c r="CD16" s="459" t="s">
        <v>358</v>
      </c>
      <c r="CE16" s="483" t="s">
        <v>358</v>
      </c>
      <c r="CF16" s="483">
        <v>0</v>
      </c>
    </row>
    <row r="17" spans="1:84" ht="30" customHeight="1" x14ac:dyDescent="0.3">
      <c r="A17" s="57" t="str">
        <f t="shared" si="0"/>
        <v>Unitil - FG&amp;E</v>
      </c>
      <c r="B17" s="63" t="s">
        <v>358</v>
      </c>
      <c r="C17" s="63" t="s">
        <v>358</v>
      </c>
      <c r="D17" s="55" t="s">
        <v>359</v>
      </c>
      <c r="E17" s="55" t="s">
        <v>360</v>
      </c>
      <c r="F17" s="55" t="s">
        <v>364</v>
      </c>
      <c r="G17" s="55" t="s">
        <v>360</v>
      </c>
      <c r="H17" s="9" t="s">
        <v>362</v>
      </c>
      <c r="I17" s="15" t="s">
        <v>435</v>
      </c>
      <c r="J17" s="114" t="s">
        <v>436</v>
      </c>
      <c r="K17" s="494">
        <v>9.5609204577802025</v>
      </c>
      <c r="L17" s="494">
        <v>8.9653604482437608</v>
      </c>
      <c r="M17" s="299">
        <v>1642</v>
      </c>
      <c r="N17" s="701">
        <v>10055815.134265767</v>
      </c>
      <c r="O17" s="475" t="s">
        <v>437</v>
      </c>
      <c r="P17" s="495">
        <v>2.2786860424376152</v>
      </c>
      <c r="Q17" s="373" t="s">
        <v>439</v>
      </c>
      <c r="R17" s="496" t="s">
        <v>439</v>
      </c>
      <c r="S17" s="497">
        <v>51</v>
      </c>
      <c r="T17" s="498">
        <f t="shared" si="1"/>
        <v>51</v>
      </c>
      <c r="U17" s="16">
        <v>0</v>
      </c>
      <c r="V17" s="498">
        <f t="shared" si="1"/>
        <v>0</v>
      </c>
      <c r="W17" s="16">
        <v>0</v>
      </c>
      <c r="X17" s="9">
        <v>0</v>
      </c>
      <c r="Y17" s="16">
        <f t="shared" si="2"/>
        <v>51</v>
      </c>
      <c r="Z17" s="9">
        <f t="shared" si="2"/>
        <v>51</v>
      </c>
      <c r="AA17" s="499">
        <v>737.6</v>
      </c>
      <c r="AB17" s="498">
        <f t="shared" si="3"/>
        <v>737.6</v>
      </c>
      <c r="AC17" s="465">
        <v>0</v>
      </c>
      <c r="AD17" s="498">
        <f t="shared" si="4"/>
        <v>0</v>
      </c>
      <c r="AE17" s="16">
        <v>0</v>
      </c>
      <c r="AF17" s="498">
        <f t="shared" si="5"/>
        <v>0</v>
      </c>
      <c r="AG17" s="500">
        <f t="shared" si="6"/>
        <v>737.6</v>
      </c>
      <c r="AH17" s="501">
        <f t="shared" si="6"/>
        <v>737.6</v>
      </c>
      <c r="AI17" s="502">
        <f t="shared" ref="AI17:AI71" si="14">IFERROR(AG17/(P17*1000),"")</f>
        <v>0.32369531662683793</v>
      </c>
      <c r="AJ17" s="503">
        <f t="shared" si="7"/>
        <v>1201815.936</v>
      </c>
      <c r="AK17" s="504">
        <f t="shared" si="7"/>
        <v>1201815.936</v>
      </c>
      <c r="AL17" s="503">
        <f t="shared" si="8"/>
        <v>0</v>
      </c>
      <c r="AM17" s="504">
        <f t="shared" si="8"/>
        <v>0</v>
      </c>
      <c r="AN17" s="503">
        <f t="shared" si="9"/>
        <v>0</v>
      </c>
      <c r="AO17" s="9">
        <v>0</v>
      </c>
      <c r="AP17" s="505">
        <f t="shared" si="10"/>
        <v>1201815.936</v>
      </c>
      <c r="AQ17" s="506">
        <f t="shared" si="10"/>
        <v>1201815.936</v>
      </c>
      <c r="AR17" s="20" t="s">
        <v>358</v>
      </c>
      <c r="AS17" s="507" t="s">
        <v>358</v>
      </c>
      <c r="AT17" s="507" t="s">
        <v>358</v>
      </c>
      <c r="AU17" s="507" t="s">
        <v>358</v>
      </c>
      <c r="AV17" s="507" t="s">
        <v>358</v>
      </c>
      <c r="AW17" s="507" t="s">
        <v>358</v>
      </c>
      <c r="AX17" s="507" t="s">
        <v>358</v>
      </c>
      <c r="AY17" s="507" t="s">
        <v>358</v>
      </c>
      <c r="AZ17" s="474">
        <f t="shared" si="11"/>
        <v>10055815.134265767</v>
      </c>
      <c r="BA17" s="475">
        <v>0</v>
      </c>
      <c r="BB17" s="476">
        <f t="shared" si="12"/>
        <v>2.2786860424376152</v>
      </c>
      <c r="BC17" s="475">
        <v>0</v>
      </c>
      <c r="BD17" s="477">
        <f t="shared" si="13"/>
        <v>448.70439742654492</v>
      </c>
      <c r="BE17" s="475">
        <v>0</v>
      </c>
      <c r="BF17" s="475">
        <v>0.95</v>
      </c>
      <c r="BG17" s="475">
        <v>0</v>
      </c>
      <c r="BH17" s="478" t="s">
        <v>358</v>
      </c>
      <c r="BI17" s="475">
        <v>0</v>
      </c>
      <c r="BJ17" s="475">
        <v>0</v>
      </c>
      <c r="BK17" s="479">
        <v>1.3333333333333333</v>
      </c>
      <c r="BL17" s="480"/>
      <c r="BM17" s="457">
        <v>0</v>
      </c>
      <c r="BN17" s="481" t="s">
        <v>362</v>
      </c>
      <c r="BO17" s="457" t="s">
        <v>358</v>
      </c>
      <c r="BP17" s="483">
        <v>0</v>
      </c>
      <c r="BQ17" s="508" t="s">
        <v>358</v>
      </c>
      <c r="BR17" s="485" t="s">
        <v>358</v>
      </c>
      <c r="BS17" s="486">
        <v>81.58</v>
      </c>
      <c r="BT17" s="487">
        <v>-81.34</v>
      </c>
      <c r="BU17" s="488">
        <v>81.58</v>
      </c>
      <c r="BV17" s="489">
        <v>19.559999999999999</v>
      </c>
      <c r="BW17" s="490">
        <v>0.51600000000000001</v>
      </c>
      <c r="BX17" s="491">
        <v>-1.9690000000000001</v>
      </c>
      <c r="BY17" s="491">
        <v>0.51600000000000001</v>
      </c>
      <c r="BZ17" s="458">
        <v>-0.84699999999999998</v>
      </c>
      <c r="CA17" s="364" t="s">
        <v>358</v>
      </c>
      <c r="CB17" s="373" t="s">
        <v>358</v>
      </c>
      <c r="CC17" s="509" t="s">
        <v>358</v>
      </c>
      <c r="CD17" s="459" t="s">
        <v>358</v>
      </c>
      <c r="CE17" s="483" t="s">
        <v>358</v>
      </c>
      <c r="CF17" s="483">
        <v>0</v>
      </c>
    </row>
    <row r="18" spans="1:84" ht="30" customHeight="1" x14ac:dyDescent="0.3">
      <c r="A18" s="57" t="str">
        <f t="shared" si="0"/>
        <v>Unitil - FG&amp;E</v>
      </c>
      <c r="B18" s="63" t="s">
        <v>358</v>
      </c>
      <c r="C18" s="63" t="s">
        <v>358</v>
      </c>
      <c r="D18" s="55" t="s">
        <v>359</v>
      </c>
      <c r="E18" s="55" t="s">
        <v>360</v>
      </c>
      <c r="F18" s="55" t="s">
        <v>365</v>
      </c>
      <c r="G18" s="55" t="s">
        <v>360</v>
      </c>
      <c r="H18" s="9" t="s">
        <v>362</v>
      </c>
      <c r="I18" s="15" t="s">
        <v>435</v>
      </c>
      <c r="J18" s="114" t="s">
        <v>436</v>
      </c>
      <c r="K18" s="494">
        <v>8.9155583268800402</v>
      </c>
      <c r="L18" s="494">
        <v>0.82804268950020821</v>
      </c>
      <c r="M18" s="299">
        <v>1</v>
      </c>
      <c r="N18" s="701">
        <v>12587349.014220783</v>
      </c>
      <c r="O18" s="475" t="s">
        <v>437</v>
      </c>
      <c r="P18" s="495">
        <v>2.8523412699044273</v>
      </c>
      <c r="Q18" s="373" t="s">
        <v>439</v>
      </c>
      <c r="R18" s="496" t="s">
        <v>439</v>
      </c>
      <c r="S18" s="16">
        <v>0</v>
      </c>
      <c r="T18" s="9">
        <f t="shared" si="1"/>
        <v>0</v>
      </c>
      <c r="U18" s="16">
        <v>0</v>
      </c>
      <c r="V18" s="9">
        <f t="shared" si="1"/>
        <v>0</v>
      </c>
      <c r="W18" s="16">
        <v>0</v>
      </c>
      <c r="X18" s="9">
        <v>0</v>
      </c>
      <c r="Y18" s="16">
        <f t="shared" si="2"/>
        <v>0</v>
      </c>
      <c r="Z18" s="9">
        <f t="shared" si="2"/>
        <v>0</v>
      </c>
      <c r="AA18" s="510">
        <v>0</v>
      </c>
      <c r="AB18" s="9">
        <f t="shared" si="3"/>
        <v>0</v>
      </c>
      <c r="AC18" s="465">
        <v>0</v>
      </c>
      <c r="AD18" s="9">
        <f t="shared" si="4"/>
        <v>0</v>
      </c>
      <c r="AE18" s="16">
        <v>0</v>
      </c>
      <c r="AF18" s="9">
        <f t="shared" si="5"/>
        <v>0</v>
      </c>
      <c r="AG18" s="500">
        <f t="shared" si="6"/>
        <v>0</v>
      </c>
      <c r="AH18" s="501">
        <f t="shared" si="6"/>
        <v>0</v>
      </c>
      <c r="AI18" s="502">
        <f t="shared" si="14"/>
        <v>0</v>
      </c>
      <c r="AJ18" s="503">
        <f t="shared" si="7"/>
        <v>0</v>
      </c>
      <c r="AK18" s="504">
        <f t="shared" si="7"/>
        <v>0</v>
      </c>
      <c r="AL18" s="503">
        <f t="shared" si="8"/>
        <v>0</v>
      </c>
      <c r="AM18" s="504">
        <f t="shared" si="8"/>
        <v>0</v>
      </c>
      <c r="AN18" s="503">
        <f t="shared" si="9"/>
        <v>0</v>
      </c>
      <c r="AO18" s="9">
        <v>0</v>
      </c>
      <c r="AP18" s="505">
        <f t="shared" si="10"/>
        <v>0</v>
      </c>
      <c r="AQ18" s="506">
        <f t="shared" si="10"/>
        <v>0</v>
      </c>
      <c r="AR18" s="20" t="s">
        <v>358</v>
      </c>
      <c r="AS18" s="507" t="s">
        <v>358</v>
      </c>
      <c r="AT18" s="507" t="s">
        <v>358</v>
      </c>
      <c r="AU18" s="507" t="s">
        <v>358</v>
      </c>
      <c r="AV18" s="507" t="s">
        <v>358</v>
      </c>
      <c r="AW18" s="507" t="s">
        <v>358</v>
      </c>
      <c r="AX18" s="507" t="s">
        <v>358</v>
      </c>
      <c r="AY18" s="507" t="s">
        <v>358</v>
      </c>
      <c r="AZ18" s="474">
        <f t="shared" si="11"/>
        <v>12587349.014220783</v>
      </c>
      <c r="BA18" s="475">
        <v>0</v>
      </c>
      <c r="BB18" s="476">
        <f t="shared" si="12"/>
        <v>2.8523412699044273</v>
      </c>
      <c r="BC18" s="475">
        <v>0</v>
      </c>
      <c r="BD18" s="477">
        <f t="shared" si="13"/>
        <v>561.6649450304302</v>
      </c>
      <c r="BE18" s="475">
        <v>0</v>
      </c>
      <c r="BF18" s="475">
        <v>0.95</v>
      </c>
      <c r="BG18" s="475">
        <v>0</v>
      </c>
      <c r="BH18" s="478" t="s">
        <v>358</v>
      </c>
      <c r="BI18" s="475">
        <v>0</v>
      </c>
      <c r="BJ18" s="475">
        <v>0</v>
      </c>
      <c r="BK18" s="479">
        <v>0</v>
      </c>
      <c r="BL18" s="480"/>
      <c r="BM18" s="457">
        <v>0</v>
      </c>
      <c r="BN18" s="481" t="s">
        <v>362</v>
      </c>
      <c r="BO18" s="457" t="s">
        <v>358</v>
      </c>
      <c r="BP18" s="483">
        <v>0</v>
      </c>
      <c r="BQ18" s="508" t="s">
        <v>358</v>
      </c>
      <c r="BR18" s="485" t="s">
        <v>358</v>
      </c>
      <c r="BS18" s="486">
        <v>0</v>
      </c>
      <c r="BT18" s="487" t="s">
        <v>358</v>
      </c>
      <c r="BU18" s="488">
        <v>0</v>
      </c>
      <c r="BV18" s="489" t="s">
        <v>358</v>
      </c>
      <c r="BW18" s="490">
        <v>0</v>
      </c>
      <c r="BX18" s="491" t="s">
        <v>358</v>
      </c>
      <c r="BY18" s="491">
        <v>0</v>
      </c>
      <c r="BZ18" s="458" t="s">
        <v>358</v>
      </c>
      <c r="CA18" s="364" t="s">
        <v>358</v>
      </c>
      <c r="CB18" s="373" t="s">
        <v>358</v>
      </c>
      <c r="CC18" s="509" t="s">
        <v>358</v>
      </c>
      <c r="CD18" s="459" t="s">
        <v>358</v>
      </c>
      <c r="CE18" s="483" t="s">
        <v>358</v>
      </c>
      <c r="CF18" s="483">
        <v>0</v>
      </c>
    </row>
    <row r="19" spans="1:84" ht="30" customHeight="1" x14ac:dyDescent="0.3">
      <c r="A19" s="57" t="str">
        <f>$E$1</f>
        <v>Unitil - FG&amp;E</v>
      </c>
      <c r="B19" s="63" t="s">
        <v>358</v>
      </c>
      <c r="C19" s="63" t="s">
        <v>358</v>
      </c>
      <c r="D19" s="55" t="s">
        <v>359</v>
      </c>
      <c r="E19" s="55" t="s">
        <v>360</v>
      </c>
      <c r="F19" s="448"/>
      <c r="G19" s="448"/>
      <c r="H19" s="449"/>
      <c r="I19" s="511"/>
      <c r="J19" s="448"/>
      <c r="K19" s="448" t="s">
        <v>440</v>
      </c>
      <c r="L19" s="448" t="s">
        <v>440</v>
      </c>
      <c r="M19" s="448" t="s">
        <v>440</v>
      </c>
      <c r="N19" s="512" t="s">
        <v>440</v>
      </c>
      <c r="O19" s="512"/>
      <c r="P19" s="513" t="s">
        <v>440</v>
      </c>
      <c r="Q19" s="514"/>
      <c r="R19" s="513"/>
      <c r="S19" s="515"/>
      <c r="T19" s="449"/>
      <c r="U19" s="515"/>
      <c r="V19" s="449"/>
      <c r="W19" s="515"/>
      <c r="X19" s="449"/>
      <c r="Y19" s="515"/>
      <c r="Z19" s="449"/>
      <c r="AA19" s="516"/>
      <c r="AB19" s="449"/>
      <c r="AC19" s="517"/>
      <c r="AD19" s="449"/>
      <c r="AE19" s="515"/>
      <c r="AF19" s="449"/>
      <c r="AG19" s="511"/>
      <c r="AH19" s="449"/>
      <c r="AI19" s="518"/>
      <c r="AJ19" s="515"/>
      <c r="AK19" s="449"/>
      <c r="AL19" s="515"/>
      <c r="AM19" s="449"/>
      <c r="AN19" s="515"/>
      <c r="AO19" s="449"/>
      <c r="AP19" s="515"/>
      <c r="AQ19" s="449"/>
      <c r="AR19" s="20" t="s">
        <v>358</v>
      </c>
      <c r="AS19" s="507" t="s">
        <v>358</v>
      </c>
      <c r="AT19" s="507" t="s">
        <v>358</v>
      </c>
      <c r="AU19" s="507" t="s">
        <v>358</v>
      </c>
      <c r="AV19" s="507" t="s">
        <v>358</v>
      </c>
      <c r="AW19" s="507" t="s">
        <v>358</v>
      </c>
      <c r="AX19" s="507" t="s">
        <v>358</v>
      </c>
      <c r="AY19" s="507" t="s">
        <v>358</v>
      </c>
      <c r="AZ19" s="512"/>
      <c r="BA19" s="480"/>
      <c r="BB19" s="480"/>
      <c r="BC19" s="480"/>
      <c r="BD19" s="519"/>
      <c r="BE19" s="480"/>
      <c r="BF19" s="480"/>
      <c r="BG19" s="480"/>
      <c r="BH19" s="480"/>
      <c r="BI19" s="480"/>
      <c r="BJ19" s="480"/>
      <c r="BK19" s="480"/>
      <c r="BL19" s="480"/>
      <c r="BM19" s="457">
        <v>0</v>
      </c>
      <c r="BN19" s="481" t="s">
        <v>362</v>
      </c>
      <c r="BO19" s="457" t="s">
        <v>358</v>
      </c>
      <c r="BP19" s="483">
        <v>0</v>
      </c>
      <c r="BQ19" s="508" t="s">
        <v>358</v>
      </c>
      <c r="BR19" s="485" t="s">
        <v>358</v>
      </c>
      <c r="BS19" s="520"/>
      <c r="BT19" s="521"/>
      <c r="BU19" s="522"/>
      <c r="BV19" s="523"/>
      <c r="BW19" s="524"/>
      <c r="BX19" s="525"/>
      <c r="BY19" s="525"/>
      <c r="BZ19" s="526"/>
      <c r="CA19" s="364" t="s">
        <v>358</v>
      </c>
      <c r="CB19" s="373" t="s">
        <v>358</v>
      </c>
      <c r="CC19" s="509" t="s">
        <v>358</v>
      </c>
      <c r="CD19" s="459" t="s">
        <v>358</v>
      </c>
      <c r="CE19" s="483" t="s">
        <v>358</v>
      </c>
      <c r="CF19" s="483">
        <v>0</v>
      </c>
    </row>
    <row r="20" spans="1:84" ht="30" customHeight="1" x14ac:dyDescent="0.3">
      <c r="A20" s="57" t="str">
        <f t="shared" si="0"/>
        <v>Unitil - FG&amp;E</v>
      </c>
      <c r="B20" s="63" t="s">
        <v>358</v>
      </c>
      <c r="C20" s="63" t="s">
        <v>358</v>
      </c>
      <c r="D20" s="55" t="s">
        <v>366</v>
      </c>
      <c r="E20" s="55" t="s">
        <v>360</v>
      </c>
      <c r="F20" s="55" t="s">
        <v>367</v>
      </c>
      <c r="G20" s="55" t="s">
        <v>360</v>
      </c>
      <c r="H20" s="9" t="s">
        <v>362</v>
      </c>
      <c r="I20" s="15" t="s">
        <v>435</v>
      </c>
      <c r="J20" s="114" t="s">
        <v>441</v>
      </c>
      <c r="K20" s="494">
        <v>2.0174927806562279</v>
      </c>
      <c r="L20" s="494">
        <v>3.8659803750177546</v>
      </c>
      <c r="M20" s="299">
        <v>738</v>
      </c>
      <c r="N20" s="701">
        <v>4483383.1902971491</v>
      </c>
      <c r="O20" s="475" t="s">
        <v>437</v>
      </c>
      <c r="P20" s="495">
        <v>1.0159517216876008</v>
      </c>
      <c r="Q20" s="373" t="s">
        <v>439</v>
      </c>
      <c r="R20" s="496" t="s">
        <v>439</v>
      </c>
      <c r="S20" s="497">
        <v>35</v>
      </c>
      <c r="T20" s="498">
        <f t="shared" si="1"/>
        <v>35</v>
      </c>
      <c r="U20" s="16">
        <v>0</v>
      </c>
      <c r="V20" s="498">
        <f t="shared" si="1"/>
        <v>0</v>
      </c>
      <c r="W20" s="16">
        <v>0</v>
      </c>
      <c r="X20" s="9">
        <v>0</v>
      </c>
      <c r="Y20" s="16">
        <f t="shared" si="2"/>
        <v>35</v>
      </c>
      <c r="Z20" s="9">
        <f t="shared" si="2"/>
        <v>35</v>
      </c>
      <c r="AA20" s="499">
        <v>233.6</v>
      </c>
      <c r="AB20" s="498">
        <f t="shared" ref="AB20:AB22" si="15">AA20</f>
        <v>233.6</v>
      </c>
      <c r="AC20" s="465">
        <v>0</v>
      </c>
      <c r="AD20" s="498">
        <f t="shared" ref="AD20:AD22" si="16">AC20</f>
        <v>0</v>
      </c>
      <c r="AE20" s="16">
        <v>0</v>
      </c>
      <c r="AF20" s="498">
        <f t="shared" ref="AF20:AF22" si="17">AE20</f>
        <v>0</v>
      </c>
      <c r="AG20" s="500">
        <f t="shared" ref="AG20:AH22" si="18">AA20+AC20+AE20</f>
        <v>233.6</v>
      </c>
      <c r="AH20" s="501">
        <f t="shared" si="18"/>
        <v>233.6</v>
      </c>
      <c r="AI20" s="502">
        <f t="shared" si="14"/>
        <v>0.2299321857656447</v>
      </c>
      <c r="AJ20" s="503">
        <f t="shared" ref="AJ20:AK22" si="19">AA20*0.186*8760</f>
        <v>380618.49599999998</v>
      </c>
      <c r="AK20" s="504">
        <f t="shared" si="19"/>
        <v>380618.49599999998</v>
      </c>
      <c r="AL20" s="503">
        <f t="shared" ref="AL20:AM22" si="20">AC20*8760</f>
        <v>0</v>
      </c>
      <c r="AM20" s="504">
        <f t="shared" si="20"/>
        <v>0</v>
      </c>
      <c r="AN20" s="503">
        <f t="shared" ref="AN20:AN22" si="21">AE20*0.186*8760</f>
        <v>0</v>
      </c>
      <c r="AO20" s="9">
        <v>0</v>
      </c>
      <c r="AP20" s="505">
        <f t="shared" ref="AP20:AQ22" si="22">AJ20+AL20+AN20</f>
        <v>380618.49599999998</v>
      </c>
      <c r="AQ20" s="506">
        <f t="shared" si="22"/>
        <v>380618.49599999998</v>
      </c>
      <c r="AR20" s="20" t="s">
        <v>358</v>
      </c>
      <c r="AS20" s="507" t="s">
        <v>358</v>
      </c>
      <c r="AT20" s="507" t="s">
        <v>358</v>
      </c>
      <c r="AU20" s="507" t="s">
        <v>358</v>
      </c>
      <c r="AV20" s="507" t="s">
        <v>358</v>
      </c>
      <c r="AW20" s="507" t="s">
        <v>358</v>
      </c>
      <c r="AX20" s="507" t="s">
        <v>358</v>
      </c>
      <c r="AY20" s="507" t="s">
        <v>358</v>
      </c>
      <c r="AZ20" s="474">
        <f t="shared" si="11"/>
        <v>4483383.1902971491</v>
      </c>
      <c r="BA20" s="475">
        <v>0</v>
      </c>
      <c r="BB20" s="476">
        <f t="shared" ref="BB20:BB22" si="23">P20</f>
        <v>1.0159517216876008</v>
      </c>
      <c r="BC20" s="475">
        <v>0</v>
      </c>
      <c r="BD20" s="477">
        <f t="shared" ref="BD20:BD22" si="24">(((92178/SUM(P$15:P$71))*P20)/92178)*21417</f>
        <v>200.05476691586665</v>
      </c>
      <c r="BE20" s="475">
        <v>0</v>
      </c>
      <c r="BF20" s="475">
        <v>0.95</v>
      </c>
      <c r="BG20" s="475">
        <v>0</v>
      </c>
      <c r="BH20" s="478" t="s">
        <v>358</v>
      </c>
      <c r="BI20" s="475">
        <v>0</v>
      </c>
      <c r="BJ20" s="475">
        <v>0</v>
      </c>
      <c r="BK20" s="479">
        <v>0</v>
      </c>
      <c r="BL20" s="480"/>
      <c r="BM20" s="457">
        <v>0</v>
      </c>
      <c r="BN20" s="481" t="s">
        <v>362</v>
      </c>
      <c r="BO20" s="457" t="s">
        <v>358</v>
      </c>
      <c r="BP20" s="483">
        <v>0</v>
      </c>
      <c r="BQ20" s="508" t="s">
        <v>358</v>
      </c>
      <c r="BR20" s="485" t="s">
        <v>358</v>
      </c>
      <c r="BS20" s="486">
        <v>28.08</v>
      </c>
      <c r="BT20" s="487">
        <v>-105.26</v>
      </c>
      <c r="BU20" s="488">
        <v>0</v>
      </c>
      <c r="BV20" s="489">
        <v>-51.59</v>
      </c>
      <c r="BW20" s="490">
        <v>1.0029999999999999</v>
      </c>
      <c r="BX20" s="491">
        <v>-1.2869999999999999</v>
      </c>
      <c r="BY20" s="491">
        <v>0</v>
      </c>
      <c r="BZ20" s="458">
        <v>-1.1439999999999999</v>
      </c>
      <c r="CA20" s="364" t="s">
        <v>358</v>
      </c>
      <c r="CB20" s="373" t="s">
        <v>358</v>
      </c>
      <c r="CC20" s="509" t="s">
        <v>358</v>
      </c>
      <c r="CD20" s="459" t="s">
        <v>358</v>
      </c>
      <c r="CE20" s="483" t="s">
        <v>358</v>
      </c>
      <c r="CF20" s="483">
        <v>0</v>
      </c>
    </row>
    <row r="21" spans="1:84" ht="30" customHeight="1" x14ac:dyDescent="0.3">
      <c r="A21" s="57" t="str">
        <f t="shared" si="0"/>
        <v>Unitil - FG&amp;E</v>
      </c>
      <c r="B21" s="63" t="s">
        <v>358</v>
      </c>
      <c r="C21" s="63" t="s">
        <v>358</v>
      </c>
      <c r="D21" s="55" t="s">
        <v>366</v>
      </c>
      <c r="E21" s="55" t="s">
        <v>360</v>
      </c>
      <c r="F21" s="55" t="s">
        <v>368</v>
      </c>
      <c r="G21" s="55" t="s">
        <v>360</v>
      </c>
      <c r="H21" s="9" t="s">
        <v>362</v>
      </c>
      <c r="I21" s="15" t="s">
        <v>435</v>
      </c>
      <c r="J21" s="114" t="s">
        <v>441</v>
      </c>
      <c r="K21" s="494">
        <v>2.0174927806562279</v>
      </c>
      <c r="L21" s="494">
        <v>2.6698525218096156</v>
      </c>
      <c r="M21" s="299">
        <v>372</v>
      </c>
      <c r="N21" s="701">
        <v>4048823.5902919872</v>
      </c>
      <c r="O21" s="475" t="s">
        <v>437</v>
      </c>
      <c r="P21" s="495">
        <v>0.91747885977461818</v>
      </c>
      <c r="Q21" s="373" t="s">
        <v>439</v>
      </c>
      <c r="R21" s="496" t="s">
        <v>439</v>
      </c>
      <c r="S21" s="497">
        <v>6</v>
      </c>
      <c r="T21" s="498">
        <f t="shared" si="1"/>
        <v>6</v>
      </c>
      <c r="U21" s="16">
        <v>0</v>
      </c>
      <c r="V21" s="498">
        <f t="shared" si="1"/>
        <v>0</v>
      </c>
      <c r="W21" s="16">
        <v>0</v>
      </c>
      <c r="X21" s="9">
        <v>0</v>
      </c>
      <c r="Y21" s="16">
        <f t="shared" si="2"/>
        <v>6</v>
      </c>
      <c r="Z21" s="9">
        <f t="shared" si="2"/>
        <v>6</v>
      </c>
      <c r="AA21" s="499">
        <v>41.1</v>
      </c>
      <c r="AB21" s="498">
        <f t="shared" si="15"/>
        <v>41.1</v>
      </c>
      <c r="AC21" s="465">
        <v>0</v>
      </c>
      <c r="AD21" s="498">
        <f t="shared" si="16"/>
        <v>0</v>
      </c>
      <c r="AE21" s="16">
        <v>0</v>
      </c>
      <c r="AF21" s="498">
        <f t="shared" si="17"/>
        <v>0</v>
      </c>
      <c r="AG21" s="500">
        <f t="shared" si="18"/>
        <v>41.1</v>
      </c>
      <c r="AH21" s="501">
        <f t="shared" si="18"/>
        <v>41.1</v>
      </c>
      <c r="AI21" s="502">
        <f t="shared" si="14"/>
        <v>4.4796672492373672E-2</v>
      </c>
      <c r="AJ21" s="503">
        <f t="shared" si="19"/>
        <v>66966.696000000011</v>
      </c>
      <c r="AK21" s="504">
        <f t="shared" si="19"/>
        <v>66966.696000000011</v>
      </c>
      <c r="AL21" s="503">
        <f t="shared" si="20"/>
        <v>0</v>
      </c>
      <c r="AM21" s="504">
        <f t="shared" si="20"/>
        <v>0</v>
      </c>
      <c r="AN21" s="503">
        <f t="shared" si="21"/>
        <v>0</v>
      </c>
      <c r="AO21" s="9">
        <v>0</v>
      </c>
      <c r="AP21" s="505">
        <f t="shared" si="22"/>
        <v>66966.696000000011</v>
      </c>
      <c r="AQ21" s="506">
        <f t="shared" si="22"/>
        <v>66966.696000000011</v>
      </c>
      <c r="AR21" s="20" t="s">
        <v>358</v>
      </c>
      <c r="AS21" s="507" t="s">
        <v>358</v>
      </c>
      <c r="AT21" s="507" t="s">
        <v>358</v>
      </c>
      <c r="AU21" s="507" t="s">
        <v>358</v>
      </c>
      <c r="AV21" s="507" t="s">
        <v>358</v>
      </c>
      <c r="AW21" s="507" t="s">
        <v>358</v>
      </c>
      <c r="AX21" s="507" t="s">
        <v>358</v>
      </c>
      <c r="AY21" s="507" t="s">
        <v>358</v>
      </c>
      <c r="AZ21" s="474">
        <f t="shared" si="11"/>
        <v>4048823.5902919872</v>
      </c>
      <c r="BA21" s="475">
        <v>0</v>
      </c>
      <c r="BB21" s="476">
        <f t="shared" si="23"/>
        <v>0.91747885977461818</v>
      </c>
      <c r="BC21" s="475">
        <v>0</v>
      </c>
      <c r="BD21" s="477">
        <f t="shared" si="24"/>
        <v>180.66411574908051</v>
      </c>
      <c r="BE21" s="475">
        <v>0</v>
      </c>
      <c r="BF21" s="475">
        <v>0.95</v>
      </c>
      <c r="BG21" s="475">
        <v>0</v>
      </c>
      <c r="BH21" s="478" t="s">
        <v>358</v>
      </c>
      <c r="BI21" s="475">
        <v>0</v>
      </c>
      <c r="BJ21" s="475">
        <v>0</v>
      </c>
      <c r="BK21" s="479">
        <v>0</v>
      </c>
      <c r="BL21" s="480"/>
      <c r="BM21" s="457">
        <v>0</v>
      </c>
      <c r="BN21" s="481" t="s">
        <v>362</v>
      </c>
      <c r="BO21" s="457" t="s">
        <v>358</v>
      </c>
      <c r="BP21" s="483">
        <v>0</v>
      </c>
      <c r="BQ21" s="508" t="s">
        <v>358</v>
      </c>
      <c r="BR21" s="485" t="s">
        <v>358</v>
      </c>
      <c r="BS21" s="486">
        <v>170.99</v>
      </c>
      <c r="BT21" s="487">
        <v>38.39</v>
      </c>
      <c r="BU21" s="488">
        <v>142.99</v>
      </c>
      <c r="BV21" s="489">
        <v>81.11</v>
      </c>
      <c r="BW21" s="490">
        <v>2.0030000000000001</v>
      </c>
      <c r="BX21" s="491">
        <v>-9.6000000000000002E-2</v>
      </c>
      <c r="BY21" s="491">
        <v>1.0029999999999999</v>
      </c>
      <c r="BZ21" s="458">
        <v>-0.1</v>
      </c>
      <c r="CA21" s="364" t="s">
        <v>358</v>
      </c>
      <c r="CB21" s="373" t="s">
        <v>358</v>
      </c>
      <c r="CC21" s="509" t="s">
        <v>358</v>
      </c>
      <c r="CD21" s="459" t="s">
        <v>358</v>
      </c>
      <c r="CE21" s="483" t="s">
        <v>358</v>
      </c>
      <c r="CF21" s="483">
        <v>0</v>
      </c>
    </row>
    <row r="22" spans="1:84" ht="30" customHeight="1" x14ac:dyDescent="0.3">
      <c r="A22" s="57" t="str">
        <f t="shared" si="0"/>
        <v>Unitil - FG&amp;E</v>
      </c>
      <c r="B22" s="63" t="s">
        <v>358</v>
      </c>
      <c r="C22" s="63" t="s">
        <v>358</v>
      </c>
      <c r="D22" s="55" t="s">
        <v>366</v>
      </c>
      <c r="E22" s="55" t="s">
        <v>360</v>
      </c>
      <c r="F22" s="55" t="s">
        <v>369</v>
      </c>
      <c r="G22" s="55" t="s">
        <v>360</v>
      </c>
      <c r="H22" s="9" t="s">
        <v>362</v>
      </c>
      <c r="I22" s="15" t="s">
        <v>435</v>
      </c>
      <c r="J22" s="114" t="s">
        <v>436</v>
      </c>
      <c r="K22" s="494">
        <v>12.692121907703218</v>
      </c>
      <c r="L22" s="494">
        <v>19.686483217328124</v>
      </c>
      <c r="M22" s="299">
        <v>2130</v>
      </c>
      <c r="N22" s="701">
        <v>17105049.552520152</v>
      </c>
      <c r="O22" s="475" t="s">
        <v>437</v>
      </c>
      <c r="P22" s="495">
        <v>3.8760694334679</v>
      </c>
      <c r="Q22" s="373" t="s">
        <v>439</v>
      </c>
      <c r="R22" s="496" t="s">
        <v>439</v>
      </c>
      <c r="S22" s="497">
        <v>105</v>
      </c>
      <c r="T22" s="498">
        <f t="shared" si="1"/>
        <v>105</v>
      </c>
      <c r="U22" s="16">
        <v>0</v>
      </c>
      <c r="V22" s="498">
        <f t="shared" si="1"/>
        <v>0</v>
      </c>
      <c r="W22" s="16">
        <v>0</v>
      </c>
      <c r="X22" s="9">
        <v>0</v>
      </c>
      <c r="Y22" s="16">
        <f t="shared" si="2"/>
        <v>105</v>
      </c>
      <c r="Z22" s="9">
        <f t="shared" si="2"/>
        <v>105</v>
      </c>
      <c r="AA22" s="499">
        <v>786.4</v>
      </c>
      <c r="AB22" s="498">
        <f t="shared" si="15"/>
        <v>786.4</v>
      </c>
      <c r="AC22" s="465">
        <v>0</v>
      </c>
      <c r="AD22" s="498">
        <f t="shared" si="16"/>
        <v>0</v>
      </c>
      <c r="AE22" s="16">
        <v>0</v>
      </c>
      <c r="AF22" s="498">
        <f t="shared" si="17"/>
        <v>0</v>
      </c>
      <c r="AG22" s="500">
        <f t="shared" si="18"/>
        <v>786.4</v>
      </c>
      <c r="AH22" s="501">
        <f t="shared" si="18"/>
        <v>786.4</v>
      </c>
      <c r="AI22" s="502">
        <f t="shared" si="14"/>
        <v>0.20288594244722077</v>
      </c>
      <c r="AJ22" s="503">
        <f t="shared" si="19"/>
        <v>1281328.7039999999</v>
      </c>
      <c r="AK22" s="504">
        <f t="shared" si="19"/>
        <v>1281328.7039999999</v>
      </c>
      <c r="AL22" s="503">
        <f t="shared" si="20"/>
        <v>0</v>
      </c>
      <c r="AM22" s="504">
        <f t="shared" si="20"/>
        <v>0</v>
      </c>
      <c r="AN22" s="503">
        <f t="shared" si="21"/>
        <v>0</v>
      </c>
      <c r="AO22" s="9">
        <v>0</v>
      </c>
      <c r="AP22" s="505">
        <f t="shared" si="22"/>
        <v>1281328.7039999999</v>
      </c>
      <c r="AQ22" s="506">
        <f t="shared" si="22"/>
        <v>1281328.7039999999</v>
      </c>
      <c r="AR22" s="20" t="s">
        <v>358</v>
      </c>
      <c r="AS22" s="507" t="s">
        <v>358</v>
      </c>
      <c r="AT22" s="507" t="s">
        <v>358</v>
      </c>
      <c r="AU22" s="507" t="s">
        <v>358</v>
      </c>
      <c r="AV22" s="507" t="s">
        <v>358</v>
      </c>
      <c r="AW22" s="507" t="s">
        <v>358</v>
      </c>
      <c r="AX22" s="507" t="s">
        <v>358</v>
      </c>
      <c r="AY22" s="507" t="s">
        <v>358</v>
      </c>
      <c r="AZ22" s="474">
        <f t="shared" si="11"/>
        <v>17105049.552520152</v>
      </c>
      <c r="BA22" s="475">
        <v>0</v>
      </c>
      <c r="BB22" s="476">
        <f t="shared" si="23"/>
        <v>3.8760694334679</v>
      </c>
      <c r="BC22" s="475">
        <v>0</v>
      </c>
      <c r="BD22" s="477">
        <f t="shared" si="24"/>
        <v>763.25099953969573</v>
      </c>
      <c r="BE22" s="475">
        <v>0</v>
      </c>
      <c r="BF22" s="475">
        <v>0.95</v>
      </c>
      <c r="BG22" s="475">
        <v>0</v>
      </c>
      <c r="BH22" s="478" t="s">
        <v>358</v>
      </c>
      <c r="BI22" s="475">
        <v>0</v>
      </c>
      <c r="BJ22" s="475">
        <v>0</v>
      </c>
      <c r="BK22" s="479">
        <v>1.3333333333333333</v>
      </c>
      <c r="BL22" s="480"/>
      <c r="BM22" s="457">
        <v>0</v>
      </c>
      <c r="BN22" s="481" t="s">
        <v>362</v>
      </c>
      <c r="BO22" s="457" t="s">
        <v>358</v>
      </c>
      <c r="BP22" s="483">
        <v>0</v>
      </c>
      <c r="BQ22" s="508" t="s">
        <v>358</v>
      </c>
      <c r="BR22" s="485" t="s">
        <v>358</v>
      </c>
      <c r="BS22" s="486">
        <v>43.82</v>
      </c>
      <c r="BT22" s="487">
        <v>-46.92</v>
      </c>
      <c r="BU22" s="488">
        <v>20.09</v>
      </c>
      <c r="BV22" s="489">
        <v>-46.75</v>
      </c>
      <c r="BW22" s="490">
        <v>1.2390000000000001</v>
      </c>
      <c r="BX22" s="491">
        <v>-0.28699999999999998</v>
      </c>
      <c r="BY22" s="491">
        <v>0.40600000000000003</v>
      </c>
      <c r="BZ22" s="458">
        <v>-0.42199999999999999</v>
      </c>
      <c r="CA22" s="364" t="s">
        <v>358</v>
      </c>
      <c r="CB22" s="373" t="s">
        <v>358</v>
      </c>
      <c r="CC22" s="509" t="s">
        <v>358</v>
      </c>
      <c r="CD22" s="459" t="s">
        <v>358</v>
      </c>
      <c r="CE22" s="483" t="s">
        <v>358</v>
      </c>
      <c r="CF22" s="483">
        <v>0</v>
      </c>
    </row>
    <row r="23" spans="1:84" ht="30" customHeight="1" x14ac:dyDescent="0.3">
      <c r="A23" s="57" t="str">
        <f t="shared" si="0"/>
        <v>Unitil - FG&amp;E</v>
      </c>
      <c r="B23" s="63" t="s">
        <v>358</v>
      </c>
      <c r="C23" s="63" t="s">
        <v>358</v>
      </c>
      <c r="D23" s="55" t="s">
        <v>366</v>
      </c>
      <c r="E23" s="55" t="s">
        <v>360</v>
      </c>
      <c r="F23" s="448"/>
      <c r="G23" s="448"/>
      <c r="H23" s="449"/>
      <c r="I23" s="511"/>
      <c r="J23" s="448"/>
      <c r="K23" s="448" t="s">
        <v>440</v>
      </c>
      <c r="L23" s="448" t="s">
        <v>440</v>
      </c>
      <c r="M23" s="448" t="s">
        <v>440</v>
      </c>
      <c r="N23" s="512" t="s">
        <v>440</v>
      </c>
      <c r="O23" s="512"/>
      <c r="P23" s="513" t="s">
        <v>440</v>
      </c>
      <c r="Q23" s="514"/>
      <c r="R23" s="513"/>
      <c r="S23" s="515"/>
      <c r="T23" s="449"/>
      <c r="U23" s="515"/>
      <c r="V23" s="449"/>
      <c r="W23" s="515"/>
      <c r="X23" s="449"/>
      <c r="Y23" s="515"/>
      <c r="Z23" s="449"/>
      <c r="AA23" s="516"/>
      <c r="AB23" s="449"/>
      <c r="AC23" s="517"/>
      <c r="AD23" s="449"/>
      <c r="AE23" s="515"/>
      <c r="AF23" s="449"/>
      <c r="AG23" s="511"/>
      <c r="AH23" s="449"/>
      <c r="AI23" s="518"/>
      <c r="AJ23" s="515"/>
      <c r="AK23" s="449"/>
      <c r="AL23" s="515"/>
      <c r="AM23" s="449"/>
      <c r="AN23" s="515"/>
      <c r="AO23" s="449"/>
      <c r="AP23" s="515"/>
      <c r="AQ23" s="449"/>
      <c r="AR23" s="20" t="s">
        <v>358</v>
      </c>
      <c r="AS23" s="507" t="s">
        <v>358</v>
      </c>
      <c r="AT23" s="507" t="s">
        <v>358</v>
      </c>
      <c r="AU23" s="507" t="s">
        <v>358</v>
      </c>
      <c r="AV23" s="507" t="s">
        <v>358</v>
      </c>
      <c r="AW23" s="507" t="s">
        <v>358</v>
      </c>
      <c r="AX23" s="507" t="s">
        <v>358</v>
      </c>
      <c r="AY23" s="507" t="s">
        <v>358</v>
      </c>
      <c r="AZ23" s="512"/>
      <c r="BA23" s="480"/>
      <c r="BB23" s="480"/>
      <c r="BC23" s="480"/>
      <c r="BD23" s="519"/>
      <c r="BE23" s="480"/>
      <c r="BF23" s="480"/>
      <c r="BG23" s="480"/>
      <c r="BH23" s="480"/>
      <c r="BI23" s="480"/>
      <c r="BJ23" s="480"/>
      <c r="BK23" s="480"/>
      <c r="BL23" s="480"/>
      <c r="BM23" s="457">
        <v>0</v>
      </c>
      <c r="BN23" s="481" t="s">
        <v>362</v>
      </c>
      <c r="BO23" s="457" t="s">
        <v>358</v>
      </c>
      <c r="BP23" s="483">
        <v>0</v>
      </c>
      <c r="BQ23" s="508" t="s">
        <v>358</v>
      </c>
      <c r="BR23" s="485" t="s">
        <v>358</v>
      </c>
      <c r="BS23" s="520"/>
      <c r="BT23" s="521"/>
      <c r="BU23" s="522"/>
      <c r="BV23" s="523"/>
      <c r="BW23" s="524"/>
      <c r="BX23" s="525"/>
      <c r="BY23" s="525"/>
      <c r="BZ23" s="526"/>
      <c r="CA23" s="364" t="s">
        <v>358</v>
      </c>
      <c r="CB23" s="373" t="s">
        <v>358</v>
      </c>
      <c r="CC23" s="509" t="s">
        <v>358</v>
      </c>
      <c r="CD23" s="459" t="s">
        <v>358</v>
      </c>
      <c r="CE23" s="483" t="s">
        <v>358</v>
      </c>
      <c r="CF23" s="483">
        <v>0</v>
      </c>
    </row>
    <row r="24" spans="1:84" ht="30" customHeight="1" x14ac:dyDescent="0.3">
      <c r="A24" s="57" t="str">
        <f t="shared" si="0"/>
        <v>Unitil - FG&amp;E</v>
      </c>
      <c r="B24" s="63" t="s">
        <v>358</v>
      </c>
      <c r="C24" s="63" t="s">
        <v>358</v>
      </c>
      <c r="D24" s="55" t="s">
        <v>370</v>
      </c>
      <c r="E24" s="55" t="s">
        <v>370</v>
      </c>
      <c r="F24" s="55" t="s">
        <v>371</v>
      </c>
      <c r="G24" s="55" t="s">
        <v>370</v>
      </c>
      <c r="H24" s="9" t="s">
        <v>362</v>
      </c>
      <c r="I24" s="15" t="s">
        <v>358</v>
      </c>
      <c r="J24" s="114" t="s">
        <v>358</v>
      </c>
      <c r="K24" s="494">
        <v>9.5609204577802025</v>
      </c>
      <c r="L24" s="494" t="s">
        <v>440</v>
      </c>
      <c r="M24" s="299">
        <v>0</v>
      </c>
      <c r="N24" s="701">
        <v>0</v>
      </c>
      <c r="O24" s="475" t="s">
        <v>358</v>
      </c>
      <c r="P24" s="495">
        <v>0</v>
      </c>
      <c r="Q24" s="373" t="s">
        <v>439</v>
      </c>
      <c r="R24" s="496" t="s">
        <v>439</v>
      </c>
      <c r="S24" s="16">
        <v>0</v>
      </c>
      <c r="T24" s="498">
        <f t="shared" si="1"/>
        <v>0</v>
      </c>
      <c r="U24" s="16">
        <v>0</v>
      </c>
      <c r="V24" s="498">
        <f t="shared" si="1"/>
        <v>0</v>
      </c>
      <c r="W24" s="16">
        <v>0</v>
      </c>
      <c r="X24" s="9">
        <v>0</v>
      </c>
      <c r="Y24" s="16">
        <f t="shared" si="2"/>
        <v>0</v>
      </c>
      <c r="Z24" s="9">
        <f t="shared" si="2"/>
        <v>0</v>
      </c>
      <c r="AA24" s="510">
        <v>0</v>
      </c>
      <c r="AB24" s="498">
        <f t="shared" ref="AB24:AB27" si="25">AA24</f>
        <v>0</v>
      </c>
      <c r="AC24" s="465">
        <v>0</v>
      </c>
      <c r="AD24" s="498">
        <f t="shared" ref="AD24:AD27" si="26">AC24</f>
        <v>0</v>
      </c>
      <c r="AE24" s="16">
        <v>0</v>
      </c>
      <c r="AF24" s="498">
        <f t="shared" ref="AF24:AF27" si="27">AE24</f>
        <v>0</v>
      </c>
      <c r="AG24" s="500">
        <f t="shared" ref="AG24:AH27" si="28">AA24+AC24+AE24</f>
        <v>0</v>
      </c>
      <c r="AH24" s="501">
        <f t="shared" si="28"/>
        <v>0</v>
      </c>
      <c r="AI24" s="502" t="str">
        <f t="shared" si="14"/>
        <v/>
      </c>
      <c r="AJ24" s="503">
        <f t="shared" ref="AJ24:AK27" si="29">AA24*0.186*8760</f>
        <v>0</v>
      </c>
      <c r="AK24" s="504">
        <f t="shared" si="29"/>
        <v>0</v>
      </c>
      <c r="AL24" s="503">
        <f t="shared" ref="AL24:AM27" si="30">AC24*8760</f>
        <v>0</v>
      </c>
      <c r="AM24" s="504">
        <f t="shared" si="30"/>
        <v>0</v>
      </c>
      <c r="AN24" s="503">
        <f t="shared" ref="AN24:AN27" si="31">AE24*0.186*8760</f>
        <v>0</v>
      </c>
      <c r="AO24" s="9">
        <v>0</v>
      </c>
      <c r="AP24" s="505">
        <f t="shared" ref="AP24:AQ27" si="32">AJ24+AL24+AN24</f>
        <v>0</v>
      </c>
      <c r="AQ24" s="506">
        <f t="shared" si="32"/>
        <v>0</v>
      </c>
      <c r="AR24" s="20" t="s">
        <v>358</v>
      </c>
      <c r="AS24" s="507" t="s">
        <v>358</v>
      </c>
      <c r="AT24" s="507" t="s">
        <v>358</v>
      </c>
      <c r="AU24" s="507" t="s">
        <v>358</v>
      </c>
      <c r="AV24" s="507" t="s">
        <v>358</v>
      </c>
      <c r="AW24" s="507" t="s">
        <v>358</v>
      </c>
      <c r="AX24" s="507" t="s">
        <v>358</v>
      </c>
      <c r="AY24" s="507" t="s">
        <v>358</v>
      </c>
      <c r="AZ24" s="474">
        <v>0</v>
      </c>
      <c r="BA24" s="475">
        <v>0</v>
      </c>
      <c r="BB24" s="476">
        <v>0</v>
      </c>
      <c r="BC24" s="475">
        <v>0</v>
      </c>
      <c r="BD24" s="477">
        <f t="shared" ref="BD24:BD27" si="33">(((92178/SUM(P$15:P$71))*P24)/92178)*21417</f>
        <v>0</v>
      </c>
      <c r="BE24" s="475">
        <v>0</v>
      </c>
      <c r="BF24" s="475">
        <v>0.95</v>
      </c>
      <c r="BG24" s="475">
        <v>0</v>
      </c>
      <c r="BH24" s="478" t="s">
        <v>358</v>
      </c>
      <c r="BI24" s="475">
        <v>0</v>
      </c>
      <c r="BJ24" s="475">
        <v>0</v>
      </c>
      <c r="BK24" s="479">
        <v>0</v>
      </c>
      <c r="BL24" s="480"/>
      <c r="BM24" s="457">
        <v>0</v>
      </c>
      <c r="BN24" s="481" t="s">
        <v>362</v>
      </c>
      <c r="BO24" s="457" t="s">
        <v>358</v>
      </c>
      <c r="BP24" s="483">
        <v>0</v>
      </c>
      <c r="BQ24" s="508" t="s">
        <v>358</v>
      </c>
      <c r="BR24" s="485" t="s">
        <v>358</v>
      </c>
      <c r="BS24" s="486" t="s">
        <v>358</v>
      </c>
      <c r="BT24" s="487" t="s">
        <v>358</v>
      </c>
      <c r="BU24" s="488" t="s">
        <v>358</v>
      </c>
      <c r="BV24" s="489" t="s">
        <v>358</v>
      </c>
      <c r="BW24" s="490" t="s">
        <v>358</v>
      </c>
      <c r="BX24" s="491" t="s">
        <v>358</v>
      </c>
      <c r="BY24" s="491" t="s">
        <v>358</v>
      </c>
      <c r="BZ24" s="458" t="s">
        <v>358</v>
      </c>
      <c r="CA24" s="364" t="s">
        <v>358</v>
      </c>
      <c r="CB24" s="373" t="s">
        <v>358</v>
      </c>
      <c r="CC24" s="509" t="s">
        <v>358</v>
      </c>
      <c r="CD24" s="459" t="s">
        <v>358</v>
      </c>
      <c r="CE24" s="483" t="s">
        <v>358</v>
      </c>
      <c r="CF24" s="483">
        <v>0</v>
      </c>
    </row>
    <row r="25" spans="1:84" ht="30" customHeight="1" x14ac:dyDescent="0.3">
      <c r="A25" s="57" t="str">
        <f t="shared" si="0"/>
        <v>Unitil - FG&amp;E</v>
      </c>
      <c r="B25" s="63" t="s">
        <v>358</v>
      </c>
      <c r="C25" s="63" t="s">
        <v>358</v>
      </c>
      <c r="D25" s="55" t="s">
        <v>370</v>
      </c>
      <c r="E25" s="55" t="s">
        <v>370</v>
      </c>
      <c r="F25" s="55" t="s">
        <v>372</v>
      </c>
      <c r="G25" s="55" t="s">
        <v>370</v>
      </c>
      <c r="H25" s="9" t="s">
        <v>362</v>
      </c>
      <c r="I25" s="15" t="s">
        <v>435</v>
      </c>
      <c r="J25" s="114" t="s">
        <v>436</v>
      </c>
      <c r="K25" s="494">
        <v>9.5609204577802025</v>
      </c>
      <c r="L25" s="494">
        <v>7.5962175153058711E-2</v>
      </c>
      <c r="M25" s="299">
        <v>1</v>
      </c>
      <c r="N25" s="701">
        <v>15962727.520827478</v>
      </c>
      <c r="O25" s="475" t="s">
        <v>437</v>
      </c>
      <c r="P25" s="495">
        <v>3.617214906526844</v>
      </c>
      <c r="Q25" s="373" t="s">
        <v>439</v>
      </c>
      <c r="R25" s="496" t="s">
        <v>439</v>
      </c>
      <c r="S25" s="16">
        <v>0</v>
      </c>
      <c r="T25" s="498">
        <f t="shared" si="1"/>
        <v>0</v>
      </c>
      <c r="U25" s="16">
        <v>0</v>
      </c>
      <c r="V25" s="498">
        <f t="shared" si="1"/>
        <v>0</v>
      </c>
      <c r="W25" s="16">
        <v>0</v>
      </c>
      <c r="X25" s="9">
        <v>0</v>
      </c>
      <c r="Y25" s="16">
        <f t="shared" si="2"/>
        <v>0</v>
      </c>
      <c r="Z25" s="9">
        <f t="shared" si="2"/>
        <v>0</v>
      </c>
      <c r="AA25" s="510">
        <v>0</v>
      </c>
      <c r="AB25" s="498">
        <f t="shared" si="25"/>
        <v>0</v>
      </c>
      <c r="AC25" s="465">
        <v>0</v>
      </c>
      <c r="AD25" s="498">
        <f t="shared" si="26"/>
        <v>0</v>
      </c>
      <c r="AE25" s="16">
        <v>0</v>
      </c>
      <c r="AF25" s="498">
        <f t="shared" si="27"/>
        <v>0</v>
      </c>
      <c r="AG25" s="500">
        <f t="shared" si="28"/>
        <v>0</v>
      </c>
      <c r="AH25" s="501">
        <f t="shared" si="28"/>
        <v>0</v>
      </c>
      <c r="AI25" s="502">
        <f t="shared" si="14"/>
        <v>0</v>
      </c>
      <c r="AJ25" s="503">
        <f t="shared" si="29"/>
        <v>0</v>
      </c>
      <c r="AK25" s="504">
        <f t="shared" si="29"/>
        <v>0</v>
      </c>
      <c r="AL25" s="503">
        <f t="shared" si="30"/>
        <v>0</v>
      </c>
      <c r="AM25" s="504">
        <f t="shared" si="30"/>
        <v>0</v>
      </c>
      <c r="AN25" s="503">
        <f t="shared" si="31"/>
        <v>0</v>
      </c>
      <c r="AO25" s="9">
        <v>0</v>
      </c>
      <c r="AP25" s="505">
        <f t="shared" si="32"/>
        <v>0</v>
      </c>
      <c r="AQ25" s="506">
        <f t="shared" si="32"/>
        <v>0</v>
      </c>
      <c r="AR25" s="20" t="s">
        <v>358</v>
      </c>
      <c r="AS25" s="507" t="s">
        <v>358</v>
      </c>
      <c r="AT25" s="507" t="s">
        <v>358</v>
      </c>
      <c r="AU25" s="507" t="s">
        <v>358</v>
      </c>
      <c r="AV25" s="507" t="s">
        <v>358</v>
      </c>
      <c r="AW25" s="507" t="s">
        <v>358</v>
      </c>
      <c r="AX25" s="507" t="s">
        <v>358</v>
      </c>
      <c r="AY25" s="507" t="s">
        <v>358</v>
      </c>
      <c r="AZ25" s="474">
        <f t="shared" si="11"/>
        <v>15962727.520827478</v>
      </c>
      <c r="BA25" s="475">
        <v>0</v>
      </c>
      <c r="BB25" s="476">
        <f t="shared" ref="BB25:BB27" si="34">P25</f>
        <v>3.617214906526844</v>
      </c>
      <c r="BC25" s="475">
        <v>0</v>
      </c>
      <c r="BD25" s="477">
        <f t="shared" si="33"/>
        <v>712.27900850227752</v>
      </c>
      <c r="BE25" s="475">
        <v>0</v>
      </c>
      <c r="BF25" s="475">
        <v>0.95</v>
      </c>
      <c r="BG25" s="475">
        <v>0</v>
      </c>
      <c r="BH25" s="478" t="s">
        <v>358</v>
      </c>
      <c r="BI25" s="475">
        <v>0</v>
      </c>
      <c r="BJ25" s="475">
        <v>0</v>
      </c>
      <c r="BK25" s="479">
        <v>0</v>
      </c>
      <c r="BL25" s="480"/>
      <c r="BM25" s="457">
        <v>0</v>
      </c>
      <c r="BN25" s="481" t="s">
        <v>362</v>
      </c>
      <c r="BO25" s="457" t="s">
        <v>358</v>
      </c>
      <c r="BP25" s="483">
        <v>0</v>
      </c>
      <c r="BQ25" s="508" t="s">
        <v>358</v>
      </c>
      <c r="BR25" s="485" t="s">
        <v>358</v>
      </c>
      <c r="BS25" s="486">
        <v>0</v>
      </c>
      <c r="BT25" s="487">
        <v>-90.91</v>
      </c>
      <c r="BU25" s="488">
        <v>0</v>
      </c>
      <c r="BV25" s="489">
        <v>0</v>
      </c>
      <c r="BW25" s="490">
        <v>0</v>
      </c>
      <c r="BX25" s="491">
        <v>-1</v>
      </c>
      <c r="BY25" s="491">
        <v>0</v>
      </c>
      <c r="BZ25" s="458">
        <v>0</v>
      </c>
      <c r="CA25" s="364" t="s">
        <v>358</v>
      </c>
      <c r="CB25" s="373" t="s">
        <v>358</v>
      </c>
      <c r="CC25" s="509" t="s">
        <v>358</v>
      </c>
      <c r="CD25" s="459" t="s">
        <v>358</v>
      </c>
      <c r="CE25" s="483" t="s">
        <v>358</v>
      </c>
      <c r="CF25" s="483">
        <v>0</v>
      </c>
    </row>
    <row r="26" spans="1:84" ht="30" customHeight="1" x14ac:dyDescent="0.3">
      <c r="A26" s="57" t="str">
        <f t="shared" si="0"/>
        <v>Unitil - FG&amp;E</v>
      </c>
      <c r="B26" s="63" t="s">
        <v>358</v>
      </c>
      <c r="C26" s="63" t="s">
        <v>358</v>
      </c>
      <c r="D26" s="55" t="s">
        <v>370</v>
      </c>
      <c r="E26" s="55" t="s">
        <v>370</v>
      </c>
      <c r="F26" s="55" t="s">
        <v>373</v>
      </c>
      <c r="G26" s="55" t="s">
        <v>374</v>
      </c>
      <c r="H26" s="9" t="s">
        <v>362</v>
      </c>
      <c r="I26" s="15" t="s">
        <v>435</v>
      </c>
      <c r="J26" s="114" t="s">
        <v>436</v>
      </c>
      <c r="K26" s="494">
        <v>7.6487363662241616</v>
      </c>
      <c r="L26" s="494">
        <v>41.15244823487938</v>
      </c>
      <c r="M26" s="299">
        <v>1505</v>
      </c>
      <c r="N26" s="701">
        <v>22748644.726818014</v>
      </c>
      <c r="O26" s="475" t="s">
        <v>437</v>
      </c>
      <c r="P26" s="495">
        <v>5.1549296134864937</v>
      </c>
      <c r="Q26" s="373" t="s">
        <v>439</v>
      </c>
      <c r="R26" s="496" t="s">
        <v>439</v>
      </c>
      <c r="S26" s="497">
        <v>146</v>
      </c>
      <c r="T26" s="498">
        <f t="shared" si="1"/>
        <v>146</v>
      </c>
      <c r="U26" s="16">
        <v>0</v>
      </c>
      <c r="V26" s="498">
        <f t="shared" si="1"/>
        <v>0</v>
      </c>
      <c r="W26" s="16">
        <v>0</v>
      </c>
      <c r="X26" s="9">
        <v>0</v>
      </c>
      <c r="Y26" s="16">
        <f t="shared" si="2"/>
        <v>146</v>
      </c>
      <c r="Z26" s="9">
        <f t="shared" si="2"/>
        <v>146</v>
      </c>
      <c r="AA26" s="499">
        <v>1401.7</v>
      </c>
      <c r="AB26" s="498">
        <f t="shared" si="25"/>
        <v>1401.7</v>
      </c>
      <c r="AC26" s="465">
        <v>0</v>
      </c>
      <c r="AD26" s="498">
        <f t="shared" si="26"/>
        <v>0</v>
      </c>
      <c r="AE26" s="16">
        <v>0</v>
      </c>
      <c r="AF26" s="498">
        <f t="shared" si="27"/>
        <v>0</v>
      </c>
      <c r="AG26" s="500">
        <f t="shared" si="28"/>
        <v>1401.7</v>
      </c>
      <c r="AH26" s="501">
        <f t="shared" si="28"/>
        <v>1401.7</v>
      </c>
      <c r="AI26" s="502">
        <f t="shared" si="14"/>
        <v>0.27191447897422832</v>
      </c>
      <c r="AJ26" s="503">
        <f t="shared" si="29"/>
        <v>2283873.912</v>
      </c>
      <c r="AK26" s="504">
        <f t="shared" si="29"/>
        <v>2283873.912</v>
      </c>
      <c r="AL26" s="503">
        <f t="shared" si="30"/>
        <v>0</v>
      </c>
      <c r="AM26" s="504">
        <f t="shared" si="30"/>
        <v>0</v>
      </c>
      <c r="AN26" s="503">
        <f t="shared" si="31"/>
        <v>0</v>
      </c>
      <c r="AO26" s="9">
        <v>0</v>
      </c>
      <c r="AP26" s="505">
        <f t="shared" si="32"/>
        <v>2283873.912</v>
      </c>
      <c r="AQ26" s="506">
        <f t="shared" si="32"/>
        <v>2283873.912</v>
      </c>
      <c r="AR26" s="20" t="s">
        <v>358</v>
      </c>
      <c r="AS26" s="507" t="s">
        <v>358</v>
      </c>
      <c r="AT26" s="507" t="s">
        <v>358</v>
      </c>
      <c r="AU26" s="507" t="s">
        <v>358</v>
      </c>
      <c r="AV26" s="507" t="s">
        <v>358</v>
      </c>
      <c r="AW26" s="507" t="s">
        <v>358</v>
      </c>
      <c r="AX26" s="507" t="s">
        <v>358</v>
      </c>
      <c r="AY26" s="507" t="s">
        <v>358</v>
      </c>
      <c r="AZ26" s="474">
        <f t="shared" si="11"/>
        <v>22748644.726818014</v>
      </c>
      <c r="BA26" s="475">
        <v>0</v>
      </c>
      <c r="BB26" s="476">
        <f t="shared" si="34"/>
        <v>5.1549296134864937</v>
      </c>
      <c r="BC26" s="475">
        <v>0</v>
      </c>
      <c r="BD26" s="477">
        <f t="shared" si="33"/>
        <v>1015.0760319404704</v>
      </c>
      <c r="BE26" s="475">
        <v>0</v>
      </c>
      <c r="BF26" s="475">
        <v>0.95</v>
      </c>
      <c r="BG26" s="475">
        <v>0</v>
      </c>
      <c r="BH26" s="478" t="s">
        <v>358</v>
      </c>
      <c r="BI26" s="475">
        <v>0</v>
      </c>
      <c r="BJ26" s="475">
        <v>0</v>
      </c>
      <c r="BK26" s="479">
        <v>1</v>
      </c>
      <c r="BL26" s="480"/>
      <c r="BM26" s="457">
        <v>0</v>
      </c>
      <c r="BN26" s="481" t="s">
        <v>362</v>
      </c>
      <c r="BO26" s="457" t="s">
        <v>358</v>
      </c>
      <c r="BP26" s="483">
        <v>0</v>
      </c>
      <c r="BQ26" s="508" t="s">
        <v>358</v>
      </c>
      <c r="BR26" s="485" t="s">
        <v>358</v>
      </c>
      <c r="BS26" s="486">
        <v>176.86</v>
      </c>
      <c r="BT26" s="487">
        <v>-69.97</v>
      </c>
      <c r="BU26" s="488">
        <v>176.86</v>
      </c>
      <c r="BV26" s="489">
        <v>89.72</v>
      </c>
      <c r="BW26" s="490">
        <v>2.681</v>
      </c>
      <c r="BX26" s="491">
        <v>-4.7E-2</v>
      </c>
      <c r="BY26" s="491">
        <v>2.681</v>
      </c>
      <c r="BZ26" s="458">
        <v>1.3640000000000001</v>
      </c>
      <c r="CA26" s="364" t="s">
        <v>358</v>
      </c>
      <c r="CB26" s="373" t="s">
        <v>358</v>
      </c>
      <c r="CC26" s="509" t="s">
        <v>358</v>
      </c>
      <c r="CD26" s="459" t="s">
        <v>358</v>
      </c>
      <c r="CE26" s="483" t="s">
        <v>358</v>
      </c>
      <c r="CF26" s="483">
        <v>0</v>
      </c>
    </row>
    <row r="27" spans="1:84" ht="30" customHeight="1" x14ac:dyDescent="0.3">
      <c r="A27" s="57" t="str">
        <f t="shared" si="0"/>
        <v>Unitil - FG&amp;E</v>
      </c>
      <c r="B27" s="63" t="s">
        <v>358</v>
      </c>
      <c r="C27" s="63" t="s">
        <v>358</v>
      </c>
      <c r="D27" s="55" t="s">
        <v>370</v>
      </c>
      <c r="E27" s="55" t="s">
        <v>370</v>
      </c>
      <c r="F27" s="55" t="s">
        <v>375</v>
      </c>
      <c r="G27" s="55" t="s">
        <v>370</v>
      </c>
      <c r="H27" s="9" t="s">
        <v>362</v>
      </c>
      <c r="I27" s="15" t="s">
        <v>435</v>
      </c>
      <c r="J27" s="114" t="s">
        <v>436</v>
      </c>
      <c r="K27" s="494">
        <v>9.5609204577802025</v>
      </c>
      <c r="L27" s="494">
        <v>11.442893122861685</v>
      </c>
      <c r="M27" s="299">
        <v>565</v>
      </c>
      <c r="N27" s="701">
        <v>7313320.0976478299</v>
      </c>
      <c r="O27" s="475" t="s">
        <v>437</v>
      </c>
      <c r="P27" s="495">
        <v>1.657226212681902</v>
      </c>
      <c r="Q27" s="373" t="s">
        <v>439</v>
      </c>
      <c r="R27" s="496" t="s">
        <v>439</v>
      </c>
      <c r="S27" s="497">
        <v>55</v>
      </c>
      <c r="T27" s="498">
        <f t="shared" si="1"/>
        <v>55</v>
      </c>
      <c r="U27" s="16">
        <v>0</v>
      </c>
      <c r="V27" s="498">
        <f t="shared" si="1"/>
        <v>0</v>
      </c>
      <c r="W27" s="16">
        <v>0</v>
      </c>
      <c r="X27" s="9">
        <v>0</v>
      </c>
      <c r="Y27" s="16">
        <f t="shared" si="2"/>
        <v>55</v>
      </c>
      <c r="Z27" s="9">
        <f t="shared" si="2"/>
        <v>55</v>
      </c>
      <c r="AA27" s="499">
        <v>376.2</v>
      </c>
      <c r="AB27" s="498">
        <f t="shared" si="25"/>
        <v>376.2</v>
      </c>
      <c r="AC27" s="465">
        <v>0</v>
      </c>
      <c r="AD27" s="498">
        <f t="shared" si="26"/>
        <v>0</v>
      </c>
      <c r="AE27" s="16">
        <v>0</v>
      </c>
      <c r="AF27" s="498">
        <f t="shared" si="27"/>
        <v>0</v>
      </c>
      <c r="AG27" s="500">
        <f t="shared" si="28"/>
        <v>376.2</v>
      </c>
      <c r="AH27" s="501">
        <f t="shared" si="28"/>
        <v>376.2</v>
      </c>
      <c r="AI27" s="502">
        <f t="shared" si="14"/>
        <v>0.22700582281473369</v>
      </c>
      <c r="AJ27" s="503">
        <f t="shared" si="29"/>
        <v>612965.23199999996</v>
      </c>
      <c r="AK27" s="504">
        <f t="shared" si="29"/>
        <v>612965.23199999996</v>
      </c>
      <c r="AL27" s="503">
        <f t="shared" si="30"/>
        <v>0</v>
      </c>
      <c r="AM27" s="504">
        <f t="shared" si="30"/>
        <v>0</v>
      </c>
      <c r="AN27" s="503">
        <f t="shared" si="31"/>
        <v>0</v>
      </c>
      <c r="AO27" s="9">
        <v>0</v>
      </c>
      <c r="AP27" s="505">
        <f t="shared" si="32"/>
        <v>612965.23199999996</v>
      </c>
      <c r="AQ27" s="506">
        <f t="shared" si="32"/>
        <v>612965.23199999996</v>
      </c>
      <c r="AR27" s="20" t="s">
        <v>358</v>
      </c>
      <c r="AS27" s="507" t="s">
        <v>358</v>
      </c>
      <c r="AT27" s="507" t="s">
        <v>358</v>
      </c>
      <c r="AU27" s="507" t="s">
        <v>358</v>
      </c>
      <c r="AV27" s="507" t="s">
        <v>358</v>
      </c>
      <c r="AW27" s="507" t="s">
        <v>358</v>
      </c>
      <c r="AX27" s="507" t="s">
        <v>358</v>
      </c>
      <c r="AY27" s="507" t="s">
        <v>358</v>
      </c>
      <c r="AZ27" s="474">
        <f t="shared" si="11"/>
        <v>7313320.0976478299</v>
      </c>
      <c r="BA27" s="475">
        <v>0</v>
      </c>
      <c r="BB27" s="476">
        <f t="shared" si="34"/>
        <v>1.657226212681902</v>
      </c>
      <c r="BC27" s="475">
        <v>0</v>
      </c>
      <c r="BD27" s="477">
        <f t="shared" si="33"/>
        <v>326.33047085566898</v>
      </c>
      <c r="BE27" s="475">
        <v>0</v>
      </c>
      <c r="BF27" s="475">
        <v>0.95</v>
      </c>
      <c r="BG27" s="475">
        <v>0</v>
      </c>
      <c r="BH27" s="478" t="s">
        <v>358</v>
      </c>
      <c r="BI27" s="475">
        <v>0</v>
      </c>
      <c r="BJ27" s="475">
        <v>0</v>
      </c>
      <c r="BK27" s="479">
        <v>0.33333333333333331</v>
      </c>
      <c r="BL27" s="480"/>
      <c r="BM27" s="457">
        <v>0</v>
      </c>
      <c r="BN27" s="481" t="s">
        <v>362</v>
      </c>
      <c r="BO27" s="457" t="s">
        <v>358</v>
      </c>
      <c r="BP27" s="483">
        <v>0</v>
      </c>
      <c r="BQ27" s="508" t="s">
        <v>358</v>
      </c>
      <c r="BR27" s="485" t="s">
        <v>358</v>
      </c>
      <c r="BS27" s="486">
        <v>100.88</v>
      </c>
      <c r="BT27" s="487">
        <v>-132.31</v>
      </c>
      <c r="BU27" s="488">
        <v>100.88</v>
      </c>
      <c r="BV27" s="489">
        <v>48.59</v>
      </c>
      <c r="BW27" s="490">
        <v>0.90600000000000003</v>
      </c>
      <c r="BX27" s="491">
        <v>-1.1819999999999999</v>
      </c>
      <c r="BY27" s="491">
        <v>0.90600000000000003</v>
      </c>
      <c r="BZ27" s="458">
        <v>0.21099999999999999</v>
      </c>
      <c r="CA27" s="364" t="s">
        <v>358</v>
      </c>
      <c r="CB27" s="373" t="s">
        <v>358</v>
      </c>
      <c r="CC27" s="509" t="s">
        <v>358</v>
      </c>
      <c r="CD27" s="459" t="s">
        <v>358</v>
      </c>
      <c r="CE27" s="483" t="s">
        <v>358</v>
      </c>
      <c r="CF27" s="483">
        <v>0</v>
      </c>
    </row>
    <row r="28" spans="1:84" ht="30" customHeight="1" x14ac:dyDescent="0.3">
      <c r="A28" s="57" t="str">
        <f t="shared" si="0"/>
        <v>Unitil - FG&amp;E</v>
      </c>
      <c r="B28" s="63" t="s">
        <v>358</v>
      </c>
      <c r="C28" s="63" t="s">
        <v>358</v>
      </c>
      <c r="D28" s="55" t="s">
        <v>370</v>
      </c>
      <c r="E28" s="55" t="s">
        <v>370</v>
      </c>
      <c r="F28" s="448"/>
      <c r="G28" s="448"/>
      <c r="H28" s="449"/>
      <c r="I28" s="511"/>
      <c r="J28" s="448"/>
      <c r="K28" s="448" t="s">
        <v>440</v>
      </c>
      <c r="L28" s="448" t="s">
        <v>440</v>
      </c>
      <c r="M28" s="448" t="s">
        <v>440</v>
      </c>
      <c r="N28" s="512" t="s">
        <v>440</v>
      </c>
      <c r="O28" s="512"/>
      <c r="P28" s="513" t="s">
        <v>440</v>
      </c>
      <c r="Q28" s="514"/>
      <c r="R28" s="513"/>
      <c r="S28" s="515"/>
      <c r="T28" s="449"/>
      <c r="U28" s="515"/>
      <c r="V28" s="449"/>
      <c r="W28" s="515"/>
      <c r="X28" s="449"/>
      <c r="Y28" s="515"/>
      <c r="Z28" s="449"/>
      <c r="AA28" s="516"/>
      <c r="AB28" s="449"/>
      <c r="AC28" s="517"/>
      <c r="AD28" s="449"/>
      <c r="AE28" s="515"/>
      <c r="AF28" s="449"/>
      <c r="AG28" s="511"/>
      <c r="AH28" s="449"/>
      <c r="AI28" s="518"/>
      <c r="AJ28" s="515"/>
      <c r="AK28" s="449"/>
      <c r="AL28" s="515"/>
      <c r="AM28" s="449"/>
      <c r="AN28" s="515"/>
      <c r="AO28" s="449"/>
      <c r="AP28" s="515"/>
      <c r="AQ28" s="449"/>
      <c r="AR28" s="20" t="s">
        <v>358</v>
      </c>
      <c r="AS28" s="507" t="s">
        <v>358</v>
      </c>
      <c r="AT28" s="507" t="s">
        <v>358</v>
      </c>
      <c r="AU28" s="507" t="s">
        <v>358</v>
      </c>
      <c r="AV28" s="507" t="s">
        <v>358</v>
      </c>
      <c r="AW28" s="507" t="s">
        <v>358</v>
      </c>
      <c r="AX28" s="507" t="s">
        <v>358</v>
      </c>
      <c r="AY28" s="507" t="s">
        <v>358</v>
      </c>
      <c r="AZ28" s="512"/>
      <c r="BA28" s="480"/>
      <c r="BB28" s="480"/>
      <c r="BC28" s="480"/>
      <c r="BD28" s="519"/>
      <c r="BE28" s="480"/>
      <c r="BF28" s="480"/>
      <c r="BG28" s="480"/>
      <c r="BH28" s="480"/>
      <c r="BI28" s="480"/>
      <c r="BJ28" s="480"/>
      <c r="BK28" s="480"/>
      <c r="BL28" s="480"/>
      <c r="BM28" s="457">
        <v>0</v>
      </c>
      <c r="BN28" s="481" t="s">
        <v>362</v>
      </c>
      <c r="BO28" s="457" t="s">
        <v>358</v>
      </c>
      <c r="BP28" s="483">
        <v>0</v>
      </c>
      <c r="BQ28" s="508" t="s">
        <v>358</v>
      </c>
      <c r="BR28" s="485" t="s">
        <v>358</v>
      </c>
      <c r="BS28" s="520"/>
      <c r="BT28" s="521"/>
      <c r="BU28" s="522"/>
      <c r="BV28" s="523"/>
      <c r="BW28" s="524"/>
      <c r="BX28" s="525"/>
      <c r="BY28" s="525"/>
      <c r="BZ28" s="526"/>
      <c r="CA28" s="364" t="s">
        <v>358</v>
      </c>
      <c r="CB28" s="373" t="s">
        <v>358</v>
      </c>
      <c r="CC28" s="509" t="s">
        <v>358</v>
      </c>
      <c r="CD28" s="459" t="s">
        <v>358</v>
      </c>
      <c r="CE28" s="483" t="s">
        <v>358</v>
      </c>
      <c r="CF28" s="483">
        <v>0</v>
      </c>
    </row>
    <row r="29" spans="1:84" ht="30" customHeight="1" x14ac:dyDescent="0.3">
      <c r="A29" s="57" t="str">
        <f t="shared" si="0"/>
        <v>Unitil - FG&amp;E</v>
      </c>
      <c r="B29" s="63" t="s">
        <v>358</v>
      </c>
      <c r="C29" s="63" t="s">
        <v>358</v>
      </c>
      <c r="D29" s="55" t="s">
        <v>376</v>
      </c>
      <c r="E29" s="55" t="s">
        <v>360</v>
      </c>
      <c r="F29" s="55" t="s">
        <v>474</v>
      </c>
      <c r="G29" s="55" t="s">
        <v>360</v>
      </c>
      <c r="H29" s="9" t="s">
        <v>362</v>
      </c>
      <c r="I29" s="15" t="s">
        <v>435</v>
      </c>
      <c r="J29" s="114" t="s">
        <v>441</v>
      </c>
      <c r="K29" s="494">
        <v>2.6875885970884754</v>
      </c>
      <c r="L29" s="494">
        <v>15.647513413507912</v>
      </c>
      <c r="M29" s="299">
        <v>899</v>
      </c>
      <c r="N29" s="701">
        <v>6560790.0586145027</v>
      </c>
      <c r="O29" s="475" t="s">
        <v>437</v>
      </c>
      <c r="P29" s="495">
        <v>1.486700037174054</v>
      </c>
      <c r="Q29" s="373" t="s">
        <v>439</v>
      </c>
      <c r="R29" s="496" t="s">
        <v>439</v>
      </c>
      <c r="S29" s="497">
        <v>70</v>
      </c>
      <c r="T29" s="498">
        <f t="shared" si="1"/>
        <v>70</v>
      </c>
      <c r="U29" s="16">
        <v>0</v>
      </c>
      <c r="V29" s="498">
        <f t="shared" si="1"/>
        <v>0</v>
      </c>
      <c r="W29" s="16">
        <v>0</v>
      </c>
      <c r="X29" s="9">
        <v>0</v>
      </c>
      <c r="Y29" s="16">
        <f t="shared" si="2"/>
        <v>70</v>
      </c>
      <c r="Z29" s="9">
        <f t="shared" si="2"/>
        <v>70</v>
      </c>
      <c r="AA29" s="499">
        <v>448.9</v>
      </c>
      <c r="AB29" s="498">
        <f t="shared" ref="AB29:AB30" si="35">AA29</f>
        <v>448.9</v>
      </c>
      <c r="AC29" s="465">
        <v>0</v>
      </c>
      <c r="AD29" s="498">
        <f t="shared" ref="AD29:AD30" si="36">AC29</f>
        <v>0</v>
      </c>
      <c r="AE29" s="16">
        <v>0</v>
      </c>
      <c r="AF29" s="498">
        <f t="shared" ref="AF29:AF30" si="37">AE29</f>
        <v>0</v>
      </c>
      <c r="AG29" s="500">
        <f>AA29+AC29+AE29</f>
        <v>448.9</v>
      </c>
      <c r="AH29" s="501">
        <f>AB29+AD29+AF29</f>
        <v>448.9</v>
      </c>
      <c r="AI29" s="502">
        <f t="shared" si="14"/>
        <v>0.30194389505315217</v>
      </c>
      <c r="AJ29" s="503">
        <f t="shared" ref="AJ29:AK30" si="38">AA29*0.186*8760</f>
        <v>731419.70399999991</v>
      </c>
      <c r="AK29" s="504">
        <f t="shared" si="38"/>
        <v>731419.70399999991</v>
      </c>
      <c r="AL29" s="503">
        <f t="shared" ref="AL29:AM30" si="39">AC29*8760</f>
        <v>0</v>
      </c>
      <c r="AM29" s="504">
        <f t="shared" si="39"/>
        <v>0</v>
      </c>
      <c r="AN29" s="503">
        <f t="shared" ref="AN29:AN30" si="40">AE29*0.186*8760</f>
        <v>0</v>
      </c>
      <c r="AO29" s="9">
        <v>0</v>
      </c>
      <c r="AP29" s="505">
        <f t="shared" ref="AP29:AQ30" si="41">AJ29+AL29+AN29</f>
        <v>731419.70399999991</v>
      </c>
      <c r="AQ29" s="506">
        <f t="shared" si="41"/>
        <v>731419.70399999991</v>
      </c>
      <c r="AR29" s="20" t="s">
        <v>358</v>
      </c>
      <c r="AS29" s="507" t="s">
        <v>358</v>
      </c>
      <c r="AT29" s="507" t="s">
        <v>358</v>
      </c>
      <c r="AU29" s="507" t="s">
        <v>358</v>
      </c>
      <c r="AV29" s="507" t="s">
        <v>358</v>
      </c>
      <c r="AW29" s="507" t="s">
        <v>358</v>
      </c>
      <c r="AX29" s="507" t="s">
        <v>358</v>
      </c>
      <c r="AY29" s="507" t="s">
        <v>358</v>
      </c>
      <c r="AZ29" s="474">
        <f t="shared" si="11"/>
        <v>6560790.0586145027</v>
      </c>
      <c r="BA29" s="475">
        <v>0</v>
      </c>
      <c r="BB29" s="476">
        <f t="shared" ref="BB29:BB30" si="42">P29</f>
        <v>1.486700037174054</v>
      </c>
      <c r="BC29" s="475">
        <v>0</v>
      </c>
      <c r="BD29" s="477">
        <f t="shared" ref="BD29:BD30" si="43">(((92178/SUM(P$15:P$71))*P29)/92178)*21417</f>
        <v>292.75153834733203</v>
      </c>
      <c r="BE29" s="475">
        <v>0</v>
      </c>
      <c r="BF29" s="475">
        <v>0.95</v>
      </c>
      <c r="BG29" s="475">
        <v>0</v>
      </c>
      <c r="BH29" s="478" t="s">
        <v>358</v>
      </c>
      <c r="BI29" s="475">
        <v>0</v>
      </c>
      <c r="BJ29" s="475">
        <v>0</v>
      </c>
      <c r="BK29" s="479">
        <v>0</v>
      </c>
      <c r="BL29" s="480"/>
      <c r="BM29" s="457">
        <v>0</v>
      </c>
      <c r="BN29" s="481" t="s">
        <v>362</v>
      </c>
      <c r="BO29" s="457" t="s">
        <v>358</v>
      </c>
      <c r="BP29" s="483">
        <v>0</v>
      </c>
      <c r="BQ29" s="508" t="s">
        <v>358</v>
      </c>
      <c r="BR29" s="485" t="s">
        <v>358</v>
      </c>
      <c r="BS29" s="486">
        <v>115.35</v>
      </c>
      <c r="BT29" s="487">
        <v>-49.63</v>
      </c>
      <c r="BU29" s="488">
        <v>115.35</v>
      </c>
      <c r="BV29" s="489">
        <v>11.95</v>
      </c>
      <c r="BW29" s="490">
        <v>2.544</v>
      </c>
      <c r="BX29" s="491">
        <v>-0.63300000000000001</v>
      </c>
      <c r="BY29" s="491">
        <v>2.544</v>
      </c>
      <c r="BZ29" s="458">
        <v>-0.22600000000000001</v>
      </c>
      <c r="CA29" s="364" t="s">
        <v>358</v>
      </c>
      <c r="CB29" s="373" t="s">
        <v>358</v>
      </c>
      <c r="CC29" s="509" t="s">
        <v>358</v>
      </c>
      <c r="CD29" s="459" t="s">
        <v>358</v>
      </c>
      <c r="CE29" s="483" t="s">
        <v>358</v>
      </c>
      <c r="CF29" s="483">
        <v>0</v>
      </c>
    </row>
    <row r="30" spans="1:84" ht="30" customHeight="1" x14ac:dyDescent="0.3">
      <c r="A30" s="57" t="str">
        <f t="shared" si="0"/>
        <v>Unitil - FG&amp;E</v>
      </c>
      <c r="B30" s="63" t="s">
        <v>358</v>
      </c>
      <c r="C30" s="63" t="s">
        <v>358</v>
      </c>
      <c r="D30" s="55" t="s">
        <v>376</v>
      </c>
      <c r="E30" s="55" t="s">
        <v>360</v>
      </c>
      <c r="F30" s="55" t="s">
        <v>476</v>
      </c>
      <c r="G30" s="55" t="s">
        <v>360</v>
      </c>
      <c r="H30" s="9" t="s">
        <v>362</v>
      </c>
      <c r="I30" s="15" t="s">
        <v>435</v>
      </c>
      <c r="J30" s="114" t="s">
        <v>441</v>
      </c>
      <c r="K30" s="494">
        <v>2.7668472420428274</v>
      </c>
      <c r="L30" s="494">
        <v>2.037438882128177</v>
      </c>
      <c r="M30" s="299">
        <v>220</v>
      </c>
      <c r="N30" s="701">
        <v>1460699.169369268</v>
      </c>
      <c r="O30" s="475" t="s">
        <v>437</v>
      </c>
      <c r="P30" s="495">
        <v>0.33100000000000002</v>
      </c>
      <c r="Q30" s="373" t="s">
        <v>439</v>
      </c>
      <c r="R30" s="496" t="s">
        <v>439</v>
      </c>
      <c r="S30" s="497">
        <v>3</v>
      </c>
      <c r="T30" s="498">
        <f t="shared" si="1"/>
        <v>3</v>
      </c>
      <c r="U30" s="16">
        <v>0</v>
      </c>
      <c r="V30" s="498">
        <f t="shared" si="1"/>
        <v>0</v>
      </c>
      <c r="W30" s="16">
        <v>0</v>
      </c>
      <c r="X30" s="9">
        <v>0</v>
      </c>
      <c r="Y30" s="16">
        <f t="shared" si="2"/>
        <v>3</v>
      </c>
      <c r="Z30" s="9">
        <f t="shared" si="2"/>
        <v>3</v>
      </c>
      <c r="AA30" s="499">
        <v>25.8</v>
      </c>
      <c r="AB30" s="498">
        <f t="shared" si="35"/>
        <v>25.8</v>
      </c>
      <c r="AC30" s="465">
        <v>0</v>
      </c>
      <c r="AD30" s="498">
        <f t="shared" si="36"/>
        <v>0</v>
      </c>
      <c r="AE30" s="16">
        <v>0</v>
      </c>
      <c r="AF30" s="498">
        <f t="shared" si="37"/>
        <v>0</v>
      </c>
      <c r="AG30" s="500">
        <f>AA30+AC30+AE30</f>
        <v>25.8</v>
      </c>
      <c r="AH30" s="501">
        <f>AB30+AD30+AF30</f>
        <v>25.8</v>
      </c>
      <c r="AI30" s="502">
        <f t="shared" si="14"/>
        <v>7.7945619335347438E-2</v>
      </c>
      <c r="AJ30" s="503">
        <f t="shared" si="38"/>
        <v>42037.487999999998</v>
      </c>
      <c r="AK30" s="504">
        <f t="shared" si="38"/>
        <v>42037.487999999998</v>
      </c>
      <c r="AL30" s="503">
        <f t="shared" si="39"/>
        <v>0</v>
      </c>
      <c r="AM30" s="504">
        <f t="shared" si="39"/>
        <v>0</v>
      </c>
      <c r="AN30" s="503">
        <f t="shared" si="40"/>
        <v>0</v>
      </c>
      <c r="AO30" s="9">
        <v>0</v>
      </c>
      <c r="AP30" s="505">
        <f t="shared" si="41"/>
        <v>42037.487999999998</v>
      </c>
      <c r="AQ30" s="506">
        <f t="shared" si="41"/>
        <v>42037.487999999998</v>
      </c>
      <c r="AR30" s="20" t="s">
        <v>358</v>
      </c>
      <c r="AS30" s="507" t="s">
        <v>358</v>
      </c>
      <c r="AT30" s="507" t="s">
        <v>358</v>
      </c>
      <c r="AU30" s="507" t="s">
        <v>358</v>
      </c>
      <c r="AV30" s="507" t="s">
        <v>358</v>
      </c>
      <c r="AW30" s="507" t="s">
        <v>358</v>
      </c>
      <c r="AX30" s="507" t="s">
        <v>358</v>
      </c>
      <c r="AY30" s="507" t="s">
        <v>358</v>
      </c>
      <c r="AZ30" s="474">
        <f t="shared" si="11"/>
        <v>1460699.169369268</v>
      </c>
      <c r="BA30" s="475">
        <v>0</v>
      </c>
      <c r="BB30" s="476">
        <f t="shared" si="42"/>
        <v>0.33100000000000002</v>
      </c>
      <c r="BC30" s="475">
        <v>0</v>
      </c>
      <c r="BD30" s="477">
        <f t="shared" si="43"/>
        <v>65.1784198358921</v>
      </c>
      <c r="BE30" s="475">
        <v>0</v>
      </c>
      <c r="BF30" s="475">
        <v>0.95</v>
      </c>
      <c r="BG30" s="475">
        <v>0</v>
      </c>
      <c r="BH30" s="478" t="s">
        <v>358</v>
      </c>
      <c r="BI30" s="475">
        <v>0</v>
      </c>
      <c r="BJ30" s="475">
        <v>0</v>
      </c>
      <c r="BK30" s="479">
        <v>0</v>
      </c>
      <c r="BL30" s="480"/>
      <c r="BM30" s="457">
        <v>0</v>
      </c>
      <c r="BN30" s="481" t="s">
        <v>362</v>
      </c>
      <c r="BO30" s="457" t="s">
        <v>358</v>
      </c>
      <c r="BP30" s="483">
        <v>0</v>
      </c>
      <c r="BQ30" s="508" t="s">
        <v>358</v>
      </c>
      <c r="BR30" s="485" t="s">
        <v>358</v>
      </c>
      <c r="BS30" s="486">
        <v>69.72</v>
      </c>
      <c r="BT30" s="487">
        <v>-75.86</v>
      </c>
      <c r="BU30" s="488">
        <v>69.72</v>
      </c>
      <c r="BV30" s="489">
        <v>-15.2</v>
      </c>
      <c r="BW30" s="490">
        <v>2.0910000000000002</v>
      </c>
      <c r="BX30" s="491">
        <v>-0.85599999999999998</v>
      </c>
      <c r="BY30" s="491">
        <v>2.0910000000000002</v>
      </c>
      <c r="BZ30" s="458">
        <v>-0.51700000000000002</v>
      </c>
      <c r="CA30" s="364" t="s">
        <v>358</v>
      </c>
      <c r="CB30" s="373" t="s">
        <v>358</v>
      </c>
      <c r="CC30" s="509" t="s">
        <v>358</v>
      </c>
      <c r="CD30" s="459" t="s">
        <v>358</v>
      </c>
      <c r="CE30" s="483" t="s">
        <v>358</v>
      </c>
      <c r="CF30" s="483">
        <v>0</v>
      </c>
    </row>
    <row r="31" spans="1:84" ht="30" customHeight="1" x14ac:dyDescent="0.3">
      <c r="A31" s="57" t="str">
        <f t="shared" si="0"/>
        <v>Unitil - FG&amp;E</v>
      </c>
      <c r="B31" s="63" t="s">
        <v>358</v>
      </c>
      <c r="C31" s="63" t="s">
        <v>358</v>
      </c>
      <c r="D31" s="55" t="s">
        <v>376</v>
      </c>
      <c r="E31" s="55" t="s">
        <v>360</v>
      </c>
      <c r="F31" s="448"/>
      <c r="G31" s="448"/>
      <c r="H31" s="449"/>
      <c r="I31" s="511"/>
      <c r="J31" s="448"/>
      <c r="K31" s="448" t="s">
        <v>440</v>
      </c>
      <c r="L31" s="448" t="s">
        <v>440</v>
      </c>
      <c r="M31" s="448" t="s">
        <v>440</v>
      </c>
      <c r="N31" s="512"/>
      <c r="O31" s="512"/>
      <c r="P31" s="513" t="s">
        <v>440</v>
      </c>
      <c r="Q31" s="514"/>
      <c r="R31" s="513"/>
      <c r="S31" s="515"/>
      <c r="T31" s="449"/>
      <c r="U31" s="515"/>
      <c r="V31" s="449"/>
      <c r="W31" s="515"/>
      <c r="X31" s="449"/>
      <c r="Y31" s="515"/>
      <c r="Z31" s="449"/>
      <c r="AA31" s="516"/>
      <c r="AB31" s="449"/>
      <c r="AC31" s="517"/>
      <c r="AD31" s="449"/>
      <c r="AE31" s="515"/>
      <c r="AF31" s="449"/>
      <c r="AG31" s="511"/>
      <c r="AH31" s="449"/>
      <c r="AI31" s="518"/>
      <c r="AJ31" s="515"/>
      <c r="AK31" s="449"/>
      <c r="AL31" s="515"/>
      <c r="AM31" s="449"/>
      <c r="AN31" s="515"/>
      <c r="AO31" s="449"/>
      <c r="AP31" s="515"/>
      <c r="AQ31" s="449"/>
      <c r="AR31" s="20" t="s">
        <v>358</v>
      </c>
      <c r="AS31" s="507" t="s">
        <v>358</v>
      </c>
      <c r="AT31" s="507" t="s">
        <v>358</v>
      </c>
      <c r="AU31" s="507" t="s">
        <v>358</v>
      </c>
      <c r="AV31" s="507" t="s">
        <v>358</v>
      </c>
      <c r="AW31" s="507" t="s">
        <v>358</v>
      </c>
      <c r="AX31" s="507" t="s">
        <v>358</v>
      </c>
      <c r="AY31" s="507" t="s">
        <v>358</v>
      </c>
      <c r="AZ31" s="512"/>
      <c r="BA31" s="480"/>
      <c r="BB31" s="480"/>
      <c r="BC31" s="480"/>
      <c r="BD31" s="519"/>
      <c r="BE31" s="480"/>
      <c r="BF31" s="480"/>
      <c r="BG31" s="480"/>
      <c r="BH31" s="480"/>
      <c r="BI31" s="480"/>
      <c r="BJ31" s="480"/>
      <c r="BK31" s="480"/>
      <c r="BL31" s="480"/>
      <c r="BM31" s="457">
        <v>0</v>
      </c>
      <c r="BN31" s="481" t="s">
        <v>362</v>
      </c>
      <c r="BO31" s="457" t="s">
        <v>358</v>
      </c>
      <c r="BP31" s="483">
        <v>0</v>
      </c>
      <c r="BQ31" s="508" t="s">
        <v>358</v>
      </c>
      <c r="BR31" s="485" t="s">
        <v>358</v>
      </c>
      <c r="BS31" s="520">
        <v>0</v>
      </c>
      <c r="BT31" s="521">
        <v>0</v>
      </c>
      <c r="BU31" s="522">
        <v>0</v>
      </c>
      <c r="BV31" s="523">
        <v>0</v>
      </c>
      <c r="BW31" s="524">
        <v>0</v>
      </c>
      <c r="BX31" s="525">
        <v>0</v>
      </c>
      <c r="BY31" s="525">
        <v>0</v>
      </c>
      <c r="BZ31" s="526">
        <v>0</v>
      </c>
      <c r="CA31" s="364" t="s">
        <v>358</v>
      </c>
      <c r="CB31" s="373" t="s">
        <v>358</v>
      </c>
      <c r="CC31" s="509" t="s">
        <v>358</v>
      </c>
      <c r="CD31" s="459" t="s">
        <v>358</v>
      </c>
      <c r="CE31" s="483" t="s">
        <v>358</v>
      </c>
      <c r="CF31" s="483">
        <v>0</v>
      </c>
    </row>
    <row r="32" spans="1:84" ht="30" customHeight="1" x14ac:dyDescent="0.3">
      <c r="A32" s="57" t="str">
        <f t="shared" si="0"/>
        <v>Unitil - FG&amp;E</v>
      </c>
      <c r="B32" s="63" t="s">
        <v>358</v>
      </c>
      <c r="C32" s="63" t="s">
        <v>358</v>
      </c>
      <c r="D32" s="55" t="s">
        <v>378</v>
      </c>
      <c r="E32" s="55" t="s">
        <v>360</v>
      </c>
      <c r="F32" s="55">
        <v>1341</v>
      </c>
      <c r="G32" s="55" t="s">
        <v>360</v>
      </c>
      <c r="H32" s="9" t="s">
        <v>362</v>
      </c>
      <c r="I32" s="15" t="s">
        <v>435</v>
      </c>
      <c r="J32" s="114" t="s">
        <v>436</v>
      </c>
      <c r="K32" s="494">
        <v>5.9038683826792759</v>
      </c>
      <c r="L32" s="494">
        <v>2.7</v>
      </c>
      <c r="M32" s="299">
        <v>1</v>
      </c>
      <c r="N32" s="701">
        <v>154454.5949484107</v>
      </c>
      <c r="O32" s="475" t="s">
        <v>437</v>
      </c>
      <c r="P32" s="495">
        <v>2.9271784384785118</v>
      </c>
      <c r="Q32" s="373" t="s">
        <v>439</v>
      </c>
      <c r="R32" s="496" t="s">
        <v>439</v>
      </c>
      <c r="S32" s="16">
        <v>0</v>
      </c>
      <c r="T32" s="498">
        <f t="shared" si="1"/>
        <v>0</v>
      </c>
      <c r="U32" s="16"/>
      <c r="V32" s="498">
        <f t="shared" si="1"/>
        <v>0</v>
      </c>
      <c r="W32" s="16">
        <v>0</v>
      </c>
      <c r="X32" s="9">
        <v>0</v>
      </c>
      <c r="Y32" s="16">
        <f t="shared" si="2"/>
        <v>0</v>
      </c>
      <c r="Z32" s="9">
        <f t="shared" si="2"/>
        <v>0</v>
      </c>
      <c r="AA32" s="510">
        <v>0</v>
      </c>
      <c r="AB32" s="498">
        <f t="shared" ref="AB32" si="44">AA32</f>
        <v>0</v>
      </c>
      <c r="AC32" s="465">
        <v>0</v>
      </c>
      <c r="AD32" s="498">
        <f t="shared" ref="AD32" si="45">AC32</f>
        <v>0</v>
      </c>
      <c r="AE32" s="16">
        <v>0</v>
      </c>
      <c r="AF32" s="498">
        <f t="shared" ref="AF32" si="46">AE32</f>
        <v>0</v>
      </c>
      <c r="AG32" s="500">
        <f>AA32+AC32+AE32</f>
        <v>0</v>
      </c>
      <c r="AH32" s="501">
        <f>AB32+AD32+AF32</f>
        <v>0</v>
      </c>
      <c r="AI32" s="502">
        <f t="shared" si="14"/>
        <v>0</v>
      </c>
      <c r="AJ32" s="503">
        <f>AA32*0.186*8760</f>
        <v>0</v>
      </c>
      <c r="AK32" s="504">
        <f>AB32*0.186*8760</f>
        <v>0</v>
      </c>
      <c r="AL32" s="503">
        <f>AC32*8760</f>
        <v>0</v>
      </c>
      <c r="AM32" s="504">
        <f>AD32*8760</f>
        <v>0</v>
      </c>
      <c r="AN32" s="503">
        <f>AE32*0.186*8760</f>
        <v>0</v>
      </c>
      <c r="AO32" s="9">
        <v>0</v>
      </c>
      <c r="AP32" s="505">
        <f>AJ32+AL32+AN32</f>
        <v>0</v>
      </c>
      <c r="AQ32" s="506">
        <f>AK32+AM32+AO32</f>
        <v>0</v>
      </c>
      <c r="AR32" s="20" t="s">
        <v>358</v>
      </c>
      <c r="AS32" s="507" t="s">
        <v>358</v>
      </c>
      <c r="AT32" s="507" t="s">
        <v>358</v>
      </c>
      <c r="AU32" s="507" t="s">
        <v>358</v>
      </c>
      <c r="AV32" s="507" t="s">
        <v>358</v>
      </c>
      <c r="AW32" s="507" t="s">
        <v>358</v>
      </c>
      <c r="AX32" s="507" t="s">
        <v>358</v>
      </c>
      <c r="AY32" s="507" t="s">
        <v>358</v>
      </c>
      <c r="AZ32" s="474">
        <f t="shared" si="11"/>
        <v>154454.5949484107</v>
      </c>
      <c r="BA32" s="475">
        <v>0</v>
      </c>
      <c r="BB32" s="476">
        <f>P32</f>
        <v>2.9271784384785118</v>
      </c>
      <c r="BC32" s="475">
        <v>0</v>
      </c>
      <c r="BD32" s="477">
        <f>(((92178/SUM(P$15:P$71))*P32)/92178)*21417</f>
        <v>576.40140543118889</v>
      </c>
      <c r="BE32" s="475">
        <v>0</v>
      </c>
      <c r="BF32" s="475">
        <v>0.95</v>
      </c>
      <c r="BG32" s="475">
        <v>0</v>
      </c>
      <c r="BH32" s="478" t="s">
        <v>358</v>
      </c>
      <c r="BI32" s="475">
        <v>0</v>
      </c>
      <c r="BJ32" s="475">
        <v>0</v>
      </c>
      <c r="BK32" s="479">
        <v>0</v>
      </c>
      <c r="BL32" s="480"/>
      <c r="BM32" s="457">
        <v>0</v>
      </c>
      <c r="BN32" s="481" t="s">
        <v>362</v>
      </c>
      <c r="BO32" s="457" t="s">
        <v>358</v>
      </c>
      <c r="BP32" s="483">
        <v>0</v>
      </c>
      <c r="BQ32" s="508" t="s">
        <v>358</v>
      </c>
      <c r="BR32" s="485" t="s">
        <v>358</v>
      </c>
      <c r="BS32" s="486" t="s">
        <v>358</v>
      </c>
      <c r="BT32" s="487" t="s">
        <v>358</v>
      </c>
      <c r="BU32" s="488" t="s">
        <v>358</v>
      </c>
      <c r="BV32" s="489" t="s">
        <v>358</v>
      </c>
      <c r="BW32" s="490" t="s">
        <v>358</v>
      </c>
      <c r="BX32" s="491" t="s">
        <v>358</v>
      </c>
      <c r="BY32" s="491" t="s">
        <v>358</v>
      </c>
      <c r="BZ32" s="458" t="s">
        <v>358</v>
      </c>
      <c r="CA32" s="364" t="s">
        <v>358</v>
      </c>
      <c r="CB32" s="373" t="s">
        <v>358</v>
      </c>
      <c r="CC32" s="509" t="s">
        <v>358</v>
      </c>
      <c r="CD32" s="459" t="s">
        <v>358</v>
      </c>
      <c r="CE32" s="483" t="s">
        <v>358</v>
      </c>
      <c r="CF32" s="483">
        <v>0</v>
      </c>
    </row>
    <row r="33" spans="1:84" ht="30" customHeight="1" x14ac:dyDescent="0.3">
      <c r="A33" s="57" t="str">
        <f t="shared" si="0"/>
        <v>Unitil - FG&amp;E</v>
      </c>
      <c r="B33" s="63" t="s">
        <v>358</v>
      </c>
      <c r="C33" s="63" t="s">
        <v>358</v>
      </c>
      <c r="D33" s="55" t="s">
        <v>378</v>
      </c>
      <c r="E33" s="55" t="s">
        <v>360</v>
      </c>
      <c r="F33" s="448"/>
      <c r="G33" s="448"/>
      <c r="H33" s="449"/>
      <c r="I33" s="511"/>
      <c r="J33" s="448"/>
      <c r="K33" s="448" t="s">
        <v>440</v>
      </c>
      <c r="L33" s="448" t="s">
        <v>440</v>
      </c>
      <c r="M33" s="448" t="s">
        <v>440</v>
      </c>
      <c r="N33" s="512"/>
      <c r="O33" s="512"/>
      <c r="P33" s="513" t="s">
        <v>440</v>
      </c>
      <c r="Q33" s="514"/>
      <c r="R33" s="513"/>
      <c r="S33" s="515"/>
      <c r="T33" s="449"/>
      <c r="U33" s="515"/>
      <c r="V33" s="449"/>
      <c r="W33" s="515"/>
      <c r="X33" s="449"/>
      <c r="Y33" s="515"/>
      <c r="Z33" s="449"/>
      <c r="AA33" s="516"/>
      <c r="AB33" s="449"/>
      <c r="AC33" s="517"/>
      <c r="AD33" s="449"/>
      <c r="AE33" s="515"/>
      <c r="AF33" s="449"/>
      <c r="AG33" s="511"/>
      <c r="AH33" s="449"/>
      <c r="AI33" s="518"/>
      <c r="AJ33" s="515"/>
      <c r="AK33" s="449"/>
      <c r="AL33" s="515"/>
      <c r="AM33" s="449"/>
      <c r="AN33" s="515"/>
      <c r="AO33" s="449"/>
      <c r="AP33" s="515"/>
      <c r="AQ33" s="449"/>
      <c r="AR33" s="20" t="s">
        <v>358</v>
      </c>
      <c r="AS33" s="507" t="s">
        <v>358</v>
      </c>
      <c r="AT33" s="507" t="s">
        <v>358</v>
      </c>
      <c r="AU33" s="507" t="s">
        <v>358</v>
      </c>
      <c r="AV33" s="507" t="s">
        <v>358</v>
      </c>
      <c r="AW33" s="507" t="s">
        <v>358</v>
      </c>
      <c r="AX33" s="507" t="s">
        <v>358</v>
      </c>
      <c r="AY33" s="507" t="s">
        <v>358</v>
      </c>
      <c r="AZ33" s="512"/>
      <c r="BA33" s="480"/>
      <c r="BB33" s="480"/>
      <c r="BC33" s="480"/>
      <c r="BD33" s="519"/>
      <c r="BE33" s="480"/>
      <c r="BF33" s="480"/>
      <c r="BG33" s="480"/>
      <c r="BH33" s="480"/>
      <c r="BI33" s="480"/>
      <c r="BJ33" s="480"/>
      <c r="BK33" s="480"/>
      <c r="BL33" s="480"/>
      <c r="BM33" s="457">
        <v>0</v>
      </c>
      <c r="BN33" s="481" t="s">
        <v>362</v>
      </c>
      <c r="BO33" s="457" t="s">
        <v>358</v>
      </c>
      <c r="BP33" s="483">
        <v>0</v>
      </c>
      <c r="BQ33" s="508" t="s">
        <v>358</v>
      </c>
      <c r="BR33" s="485" t="s">
        <v>358</v>
      </c>
      <c r="BS33" s="520">
        <v>0</v>
      </c>
      <c r="BT33" s="521">
        <v>0</v>
      </c>
      <c r="BU33" s="522">
        <v>0</v>
      </c>
      <c r="BV33" s="523">
        <v>0</v>
      </c>
      <c r="BW33" s="524">
        <v>0</v>
      </c>
      <c r="BX33" s="525">
        <v>0</v>
      </c>
      <c r="BY33" s="525">
        <v>0</v>
      </c>
      <c r="BZ33" s="526">
        <v>0</v>
      </c>
      <c r="CA33" s="364" t="s">
        <v>358</v>
      </c>
      <c r="CB33" s="373" t="s">
        <v>358</v>
      </c>
      <c r="CC33" s="509" t="s">
        <v>358</v>
      </c>
      <c r="CD33" s="459" t="s">
        <v>358</v>
      </c>
      <c r="CE33" s="483" t="s">
        <v>358</v>
      </c>
      <c r="CF33" s="483">
        <v>0</v>
      </c>
    </row>
    <row r="34" spans="1:84" ht="30" customHeight="1" x14ac:dyDescent="0.3">
      <c r="A34" s="57" t="str">
        <f t="shared" si="0"/>
        <v>Unitil - FG&amp;E</v>
      </c>
      <c r="B34" s="63" t="s">
        <v>358</v>
      </c>
      <c r="C34" s="63" t="s">
        <v>358</v>
      </c>
      <c r="D34" s="55" t="s">
        <v>379</v>
      </c>
      <c r="E34" s="55" t="s">
        <v>360</v>
      </c>
      <c r="F34" s="55" t="s">
        <v>380</v>
      </c>
      <c r="G34" s="55" t="s">
        <v>360</v>
      </c>
      <c r="H34" s="9" t="s">
        <v>362</v>
      </c>
      <c r="I34" s="15" t="s">
        <v>442</v>
      </c>
      <c r="J34" s="114" t="s">
        <v>436</v>
      </c>
      <c r="K34" s="494">
        <v>9.3218974463356972</v>
      </c>
      <c r="L34" s="494">
        <v>11.775958663907128</v>
      </c>
      <c r="M34" s="299">
        <v>2072</v>
      </c>
      <c r="N34" s="701">
        <v>20287431.2324173</v>
      </c>
      <c r="O34" s="475" t="s">
        <v>437</v>
      </c>
      <c r="P34" s="495">
        <v>4.5972092534493152</v>
      </c>
      <c r="Q34" s="373" t="s">
        <v>439</v>
      </c>
      <c r="R34" s="496" t="s">
        <v>439</v>
      </c>
      <c r="S34" s="497">
        <v>30</v>
      </c>
      <c r="T34" s="498">
        <f t="shared" si="1"/>
        <v>30</v>
      </c>
      <c r="U34" s="16">
        <v>2</v>
      </c>
      <c r="V34" s="498">
        <f t="shared" si="1"/>
        <v>2</v>
      </c>
      <c r="W34" s="16">
        <v>0</v>
      </c>
      <c r="X34" s="9">
        <v>0</v>
      </c>
      <c r="Y34" s="16">
        <f t="shared" si="2"/>
        <v>32</v>
      </c>
      <c r="Z34" s="9">
        <f t="shared" si="2"/>
        <v>32</v>
      </c>
      <c r="AA34" s="499">
        <v>345.4</v>
      </c>
      <c r="AB34" s="498">
        <f t="shared" ref="AB34:AB39" si="47">AA34</f>
        <v>345.4</v>
      </c>
      <c r="AC34" s="527">
        <v>61.2</v>
      </c>
      <c r="AD34" s="498">
        <f t="shared" ref="AD34:AD39" si="48">AC34</f>
        <v>61.2</v>
      </c>
      <c r="AE34" s="16">
        <v>0</v>
      </c>
      <c r="AF34" s="498">
        <f t="shared" ref="AF34:AF39" si="49">AE34</f>
        <v>0</v>
      </c>
      <c r="AG34" s="500">
        <f t="shared" ref="AG34:AH41" si="50">AA34+AC34+AE34</f>
        <v>406.59999999999997</v>
      </c>
      <c r="AH34" s="501">
        <f t="shared" si="50"/>
        <v>406.59999999999997</v>
      </c>
      <c r="AI34" s="502">
        <f t="shared" si="14"/>
        <v>8.8444962494349244E-2</v>
      </c>
      <c r="AJ34" s="503">
        <f t="shared" ref="AJ34:AK42" si="51">AA34*0.186*8760</f>
        <v>562780.94400000002</v>
      </c>
      <c r="AK34" s="504">
        <f t="shared" si="51"/>
        <v>562780.94400000002</v>
      </c>
      <c r="AL34" s="503">
        <f t="shared" ref="AL34:AM42" si="52">AC34*8760</f>
        <v>536112</v>
      </c>
      <c r="AM34" s="504">
        <f t="shared" si="52"/>
        <v>536112</v>
      </c>
      <c r="AN34" s="503">
        <f t="shared" ref="AN34:AN42" si="53">AE34*0.186*8760</f>
        <v>0</v>
      </c>
      <c r="AO34" s="9">
        <v>0</v>
      </c>
      <c r="AP34" s="505">
        <f t="shared" ref="AP34:AQ42" si="54">AJ34+AL34+AN34</f>
        <v>1098892.9440000001</v>
      </c>
      <c r="AQ34" s="506">
        <f t="shared" si="54"/>
        <v>1098892.9440000001</v>
      </c>
      <c r="AR34" s="20" t="s">
        <v>358</v>
      </c>
      <c r="AS34" s="507" t="s">
        <v>358</v>
      </c>
      <c r="AT34" s="507" t="s">
        <v>358</v>
      </c>
      <c r="AU34" s="507" t="s">
        <v>358</v>
      </c>
      <c r="AV34" s="507" t="s">
        <v>358</v>
      </c>
      <c r="AW34" s="507" t="s">
        <v>358</v>
      </c>
      <c r="AX34" s="507" t="s">
        <v>358</v>
      </c>
      <c r="AY34" s="507" t="s">
        <v>358</v>
      </c>
      <c r="AZ34" s="474">
        <f t="shared" si="11"/>
        <v>20287431.2324173</v>
      </c>
      <c r="BA34" s="475">
        <v>0</v>
      </c>
      <c r="BB34" s="476">
        <f t="shared" ref="BB34:BB42" si="55">P34</f>
        <v>4.5972092534493152</v>
      </c>
      <c r="BC34" s="475">
        <v>0</v>
      </c>
      <c r="BD34" s="477">
        <f t="shared" ref="BD34:BD42" si="56">(((92178/SUM(P$15:P$71))*P34)/92178)*21417</f>
        <v>905.25327732558196</v>
      </c>
      <c r="BE34" s="475">
        <v>0</v>
      </c>
      <c r="BF34" s="475">
        <v>0.95</v>
      </c>
      <c r="BG34" s="475">
        <v>0</v>
      </c>
      <c r="BH34" s="478" t="s">
        <v>358</v>
      </c>
      <c r="BI34" s="475">
        <v>0</v>
      </c>
      <c r="BJ34" s="475">
        <v>0</v>
      </c>
      <c r="BK34" s="479">
        <v>1.6666666666666667</v>
      </c>
      <c r="BL34" s="480"/>
      <c r="BM34" s="457">
        <v>0</v>
      </c>
      <c r="BN34" s="481" t="s">
        <v>362</v>
      </c>
      <c r="BO34" s="457" t="s">
        <v>358</v>
      </c>
      <c r="BP34" s="483">
        <v>0</v>
      </c>
      <c r="BQ34" s="508" t="s">
        <v>358</v>
      </c>
      <c r="BR34" s="485" t="s">
        <v>358</v>
      </c>
      <c r="BS34" s="487">
        <v>15.21</v>
      </c>
      <c r="BT34" s="487">
        <v>-114.65</v>
      </c>
      <c r="BU34" s="488">
        <v>15.21</v>
      </c>
      <c r="BV34" s="489">
        <v>-40.51</v>
      </c>
      <c r="BW34" s="490">
        <v>0.13100000000000001</v>
      </c>
      <c r="BX34" s="491">
        <v>-1.4730000000000001</v>
      </c>
      <c r="BY34" s="491">
        <v>0.13100000000000001</v>
      </c>
      <c r="BZ34" s="458">
        <v>-0.79</v>
      </c>
      <c r="CA34" s="364" t="s">
        <v>358</v>
      </c>
      <c r="CB34" s="373" t="s">
        <v>358</v>
      </c>
      <c r="CC34" s="509" t="s">
        <v>358</v>
      </c>
      <c r="CD34" s="459" t="s">
        <v>358</v>
      </c>
      <c r="CE34" s="483" t="s">
        <v>358</v>
      </c>
      <c r="CF34" s="483">
        <v>0</v>
      </c>
    </row>
    <row r="35" spans="1:84" ht="30" customHeight="1" x14ac:dyDescent="0.3">
      <c r="A35" s="57" t="str">
        <f t="shared" si="0"/>
        <v>Unitil - FG&amp;E</v>
      </c>
      <c r="B35" s="63" t="s">
        <v>358</v>
      </c>
      <c r="C35" s="63" t="s">
        <v>358</v>
      </c>
      <c r="D35" s="55" t="s">
        <v>379</v>
      </c>
      <c r="E35" s="55" t="s">
        <v>360</v>
      </c>
      <c r="F35" s="55" t="s">
        <v>381</v>
      </c>
      <c r="G35" s="55" t="s">
        <v>360</v>
      </c>
      <c r="H35" s="9" t="s">
        <v>362</v>
      </c>
      <c r="I35" s="15" t="s">
        <v>442</v>
      </c>
      <c r="J35" s="114" t="s">
        <v>436</v>
      </c>
      <c r="K35" s="494">
        <v>3.5853451716675759</v>
      </c>
      <c r="L35" s="494">
        <v>1.1876376673437272</v>
      </c>
      <c r="M35" s="299" t="s">
        <v>388</v>
      </c>
      <c r="N35" s="701">
        <v>0</v>
      </c>
      <c r="O35" s="475" t="s">
        <v>358</v>
      </c>
      <c r="P35" s="495">
        <v>1.0915384189299067</v>
      </c>
      <c r="Q35" s="373" t="s">
        <v>439</v>
      </c>
      <c r="R35" s="496" t="s">
        <v>439</v>
      </c>
      <c r="S35" s="16">
        <v>0</v>
      </c>
      <c r="T35" s="498">
        <f t="shared" si="1"/>
        <v>0</v>
      </c>
      <c r="U35" s="16">
        <v>0</v>
      </c>
      <c r="V35" s="498">
        <f t="shared" si="1"/>
        <v>0</v>
      </c>
      <c r="W35" s="16">
        <v>0</v>
      </c>
      <c r="X35" s="9">
        <v>0</v>
      </c>
      <c r="Y35" s="16">
        <f t="shared" si="2"/>
        <v>0</v>
      </c>
      <c r="Z35" s="9">
        <f t="shared" si="2"/>
        <v>0</v>
      </c>
      <c r="AA35" s="510">
        <f t="shared" si="2"/>
        <v>0</v>
      </c>
      <c r="AB35" s="498">
        <f t="shared" si="47"/>
        <v>0</v>
      </c>
      <c r="AC35" s="465">
        <v>0</v>
      </c>
      <c r="AD35" s="498">
        <f t="shared" si="48"/>
        <v>0</v>
      </c>
      <c r="AE35" s="16">
        <v>0</v>
      </c>
      <c r="AF35" s="498">
        <f t="shared" si="49"/>
        <v>0</v>
      </c>
      <c r="AG35" s="500">
        <f t="shared" si="50"/>
        <v>0</v>
      </c>
      <c r="AH35" s="501">
        <f t="shared" si="50"/>
        <v>0</v>
      </c>
      <c r="AI35" s="502">
        <f t="shared" si="14"/>
        <v>0</v>
      </c>
      <c r="AJ35" s="503">
        <f t="shared" si="51"/>
        <v>0</v>
      </c>
      <c r="AK35" s="504">
        <f t="shared" si="51"/>
        <v>0</v>
      </c>
      <c r="AL35" s="503">
        <f t="shared" si="52"/>
        <v>0</v>
      </c>
      <c r="AM35" s="504">
        <f t="shared" si="52"/>
        <v>0</v>
      </c>
      <c r="AN35" s="503">
        <f t="shared" si="53"/>
        <v>0</v>
      </c>
      <c r="AO35" s="9">
        <v>0</v>
      </c>
      <c r="AP35" s="505">
        <f t="shared" si="54"/>
        <v>0</v>
      </c>
      <c r="AQ35" s="506">
        <f t="shared" si="54"/>
        <v>0</v>
      </c>
      <c r="AR35" s="20" t="s">
        <v>358</v>
      </c>
      <c r="AS35" s="507" t="s">
        <v>358</v>
      </c>
      <c r="AT35" s="507" t="s">
        <v>358</v>
      </c>
      <c r="AU35" s="507" t="s">
        <v>358</v>
      </c>
      <c r="AV35" s="507" t="s">
        <v>358</v>
      </c>
      <c r="AW35" s="507" t="s">
        <v>358</v>
      </c>
      <c r="AX35" s="507" t="s">
        <v>358</v>
      </c>
      <c r="AY35" s="507" t="s">
        <v>358</v>
      </c>
      <c r="AZ35" s="474">
        <f t="shared" si="11"/>
        <v>0</v>
      </c>
      <c r="BA35" s="475">
        <v>0</v>
      </c>
      <c r="BB35" s="476">
        <f t="shared" si="55"/>
        <v>1.0915384189299067</v>
      </c>
      <c r="BC35" s="475">
        <v>0</v>
      </c>
      <c r="BD35" s="477">
        <f t="shared" si="56"/>
        <v>214.93881974628198</v>
      </c>
      <c r="BE35" s="475">
        <v>0</v>
      </c>
      <c r="BF35" s="475">
        <v>0.95</v>
      </c>
      <c r="BG35" s="475">
        <v>0</v>
      </c>
      <c r="BH35" s="478" t="s">
        <v>358</v>
      </c>
      <c r="BI35" s="475">
        <v>0</v>
      </c>
      <c r="BJ35" s="475">
        <v>0</v>
      </c>
      <c r="BK35" s="479">
        <v>0</v>
      </c>
      <c r="BL35" s="480"/>
      <c r="BM35" s="457">
        <v>0</v>
      </c>
      <c r="BN35" s="481" t="s">
        <v>362</v>
      </c>
      <c r="BO35" s="457" t="s">
        <v>358</v>
      </c>
      <c r="BP35" s="483">
        <v>0</v>
      </c>
      <c r="BQ35" s="508" t="s">
        <v>358</v>
      </c>
      <c r="BR35" s="485" t="s">
        <v>358</v>
      </c>
      <c r="BS35" s="487" t="s">
        <v>358</v>
      </c>
      <c r="BT35" s="487" t="s">
        <v>358</v>
      </c>
      <c r="BU35" s="488" t="s">
        <v>358</v>
      </c>
      <c r="BV35" s="488" t="s">
        <v>358</v>
      </c>
      <c r="BW35" s="490" t="s">
        <v>358</v>
      </c>
      <c r="BX35" s="491" t="s">
        <v>358</v>
      </c>
      <c r="BY35" s="491" t="s">
        <v>358</v>
      </c>
      <c r="BZ35" s="458" t="s">
        <v>358</v>
      </c>
      <c r="CA35" s="364" t="s">
        <v>358</v>
      </c>
      <c r="CB35" s="373" t="s">
        <v>358</v>
      </c>
      <c r="CC35" s="509" t="s">
        <v>358</v>
      </c>
      <c r="CD35" s="459" t="s">
        <v>358</v>
      </c>
      <c r="CE35" s="483" t="s">
        <v>358</v>
      </c>
      <c r="CF35" s="483">
        <v>0</v>
      </c>
    </row>
    <row r="36" spans="1:84" ht="30" customHeight="1" x14ac:dyDescent="0.3">
      <c r="A36" s="57" t="str">
        <f t="shared" si="0"/>
        <v>Unitil - FG&amp;E</v>
      </c>
      <c r="B36" s="63" t="s">
        <v>358</v>
      </c>
      <c r="C36" s="63" t="s">
        <v>358</v>
      </c>
      <c r="D36" s="55" t="s">
        <v>379</v>
      </c>
      <c r="E36" s="55" t="s">
        <v>360</v>
      </c>
      <c r="F36" s="55" t="s">
        <v>382</v>
      </c>
      <c r="G36" s="55" t="s">
        <v>360</v>
      </c>
      <c r="H36" s="9" t="s">
        <v>362</v>
      </c>
      <c r="I36" s="15" t="s">
        <v>442</v>
      </c>
      <c r="J36" s="114" t="s">
        <v>436</v>
      </c>
      <c r="K36" s="494">
        <v>3.7048566773898282</v>
      </c>
      <c r="L36" s="494">
        <v>0.80365999083228801</v>
      </c>
      <c r="M36" s="299">
        <v>20</v>
      </c>
      <c r="N36" s="701">
        <v>3621499.8560467623</v>
      </c>
      <c r="O36" s="475" t="s">
        <v>437</v>
      </c>
      <c r="P36" s="495">
        <v>0.82064567262613408</v>
      </c>
      <c r="Q36" s="373" t="s">
        <v>439</v>
      </c>
      <c r="R36" s="496" t="s">
        <v>439</v>
      </c>
      <c r="S36" s="16">
        <v>0</v>
      </c>
      <c r="T36" s="498">
        <f t="shared" si="1"/>
        <v>0</v>
      </c>
      <c r="U36" s="16">
        <v>0</v>
      </c>
      <c r="V36" s="498">
        <f t="shared" si="1"/>
        <v>0</v>
      </c>
      <c r="W36" s="16">
        <v>0</v>
      </c>
      <c r="X36" s="9">
        <v>0</v>
      </c>
      <c r="Y36" s="16">
        <f t="shared" si="2"/>
        <v>0</v>
      </c>
      <c r="Z36" s="9">
        <f t="shared" si="2"/>
        <v>0</v>
      </c>
      <c r="AA36" s="510">
        <f t="shared" si="2"/>
        <v>0</v>
      </c>
      <c r="AB36" s="498">
        <f t="shared" si="47"/>
        <v>0</v>
      </c>
      <c r="AC36" s="465">
        <v>0</v>
      </c>
      <c r="AD36" s="498">
        <f t="shared" si="48"/>
        <v>0</v>
      </c>
      <c r="AE36" s="16">
        <v>0</v>
      </c>
      <c r="AF36" s="498">
        <f t="shared" si="49"/>
        <v>0</v>
      </c>
      <c r="AG36" s="500">
        <f t="shared" si="50"/>
        <v>0</v>
      </c>
      <c r="AH36" s="501">
        <f t="shared" si="50"/>
        <v>0</v>
      </c>
      <c r="AI36" s="502">
        <f t="shared" si="14"/>
        <v>0</v>
      </c>
      <c r="AJ36" s="503">
        <f t="shared" si="51"/>
        <v>0</v>
      </c>
      <c r="AK36" s="504">
        <f t="shared" si="51"/>
        <v>0</v>
      </c>
      <c r="AL36" s="503">
        <f t="shared" si="52"/>
        <v>0</v>
      </c>
      <c r="AM36" s="504">
        <f t="shared" si="52"/>
        <v>0</v>
      </c>
      <c r="AN36" s="503">
        <f t="shared" si="53"/>
        <v>0</v>
      </c>
      <c r="AO36" s="9">
        <v>0</v>
      </c>
      <c r="AP36" s="505">
        <f t="shared" si="54"/>
        <v>0</v>
      </c>
      <c r="AQ36" s="506">
        <f t="shared" si="54"/>
        <v>0</v>
      </c>
      <c r="AR36" s="20" t="s">
        <v>358</v>
      </c>
      <c r="AS36" s="507" t="s">
        <v>358</v>
      </c>
      <c r="AT36" s="507" t="s">
        <v>358</v>
      </c>
      <c r="AU36" s="507" t="s">
        <v>358</v>
      </c>
      <c r="AV36" s="507" t="s">
        <v>358</v>
      </c>
      <c r="AW36" s="507" t="s">
        <v>358</v>
      </c>
      <c r="AX36" s="507" t="s">
        <v>358</v>
      </c>
      <c r="AY36" s="507" t="s">
        <v>358</v>
      </c>
      <c r="AZ36" s="474">
        <f t="shared" si="11"/>
        <v>3621499.8560467623</v>
      </c>
      <c r="BA36" s="475">
        <v>0</v>
      </c>
      <c r="BB36" s="476">
        <f t="shared" si="55"/>
        <v>0.82064567262613408</v>
      </c>
      <c r="BC36" s="475">
        <v>0</v>
      </c>
      <c r="BD36" s="477">
        <f t="shared" si="56"/>
        <v>161.59633893333606</v>
      </c>
      <c r="BE36" s="475">
        <v>0</v>
      </c>
      <c r="BF36" s="475">
        <v>0.95</v>
      </c>
      <c r="BG36" s="475">
        <v>0</v>
      </c>
      <c r="BH36" s="478" t="s">
        <v>358</v>
      </c>
      <c r="BI36" s="475">
        <v>0</v>
      </c>
      <c r="BJ36" s="475">
        <v>0</v>
      </c>
      <c r="BK36" s="479">
        <v>0</v>
      </c>
      <c r="BL36" s="480"/>
      <c r="BM36" s="457">
        <v>0</v>
      </c>
      <c r="BN36" s="481" t="s">
        <v>362</v>
      </c>
      <c r="BO36" s="457" t="s">
        <v>358</v>
      </c>
      <c r="BP36" s="483">
        <v>0</v>
      </c>
      <c r="BQ36" s="508" t="s">
        <v>358</v>
      </c>
      <c r="BR36" s="485" t="s">
        <v>358</v>
      </c>
      <c r="BS36" s="487">
        <v>0</v>
      </c>
      <c r="BT36" s="487">
        <v>-17.8</v>
      </c>
      <c r="BU36" s="488">
        <v>0</v>
      </c>
      <c r="BV36" s="489">
        <v>-17.8</v>
      </c>
      <c r="BW36" s="490">
        <v>0</v>
      </c>
      <c r="BX36" s="491">
        <v>-0.33300000000000002</v>
      </c>
      <c r="BY36" s="491">
        <v>0</v>
      </c>
      <c r="BZ36" s="458">
        <v>-0.33300000000000002</v>
      </c>
      <c r="CA36" s="364" t="s">
        <v>358</v>
      </c>
      <c r="CB36" s="373" t="s">
        <v>358</v>
      </c>
      <c r="CC36" s="509" t="s">
        <v>358</v>
      </c>
      <c r="CD36" s="459" t="s">
        <v>358</v>
      </c>
      <c r="CE36" s="483" t="s">
        <v>358</v>
      </c>
      <c r="CF36" s="483">
        <v>0</v>
      </c>
    </row>
    <row r="37" spans="1:84" ht="30" customHeight="1" x14ac:dyDescent="0.3">
      <c r="A37" s="57" t="str">
        <f t="shared" si="0"/>
        <v>Unitil - FG&amp;E</v>
      </c>
      <c r="B37" s="63" t="s">
        <v>358</v>
      </c>
      <c r="C37" s="63" t="s">
        <v>358</v>
      </c>
      <c r="D37" s="55" t="s">
        <v>379</v>
      </c>
      <c r="E37" s="55" t="s">
        <v>360</v>
      </c>
      <c r="F37" s="55" t="s">
        <v>383</v>
      </c>
      <c r="G37" s="55" t="s">
        <v>360</v>
      </c>
      <c r="H37" s="9" t="s">
        <v>362</v>
      </c>
      <c r="I37" s="15" t="s">
        <v>442</v>
      </c>
      <c r="J37" s="114" t="s">
        <v>436</v>
      </c>
      <c r="K37" s="494">
        <v>8.533121508568831</v>
      </c>
      <c r="L37" s="494">
        <v>1.4223890005127253</v>
      </c>
      <c r="M37" s="299" t="s">
        <v>388</v>
      </c>
      <c r="N37" s="701">
        <v>0</v>
      </c>
      <c r="O37" s="475" t="s">
        <v>358</v>
      </c>
      <c r="P37" s="495">
        <v>0.77284107033723315</v>
      </c>
      <c r="Q37" s="373" t="s">
        <v>439</v>
      </c>
      <c r="R37" s="496" t="s">
        <v>439</v>
      </c>
      <c r="S37" s="16">
        <v>0</v>
      </c>
      <c r="T37" s="498">
        <f t="shared" si="1"/>
        <v>0</v>
      </c>
      <c r="U37" s="16">
        <v>0</v>
      </c>
      <c r="V37" s="498">
        <f t="shared" si="1"/>
        <v>0</v>
      </c>
      <c r="W37" s="16">
        <v>0</v>
      </c>
      <c r="X37" s="9">
        <v>0</v>
      </c>
      <c r="Y37" s="16">
        <f t="shared" si="2"/>
        <v>0</v>
      </c>
      <c r="Z37" s="9">
        <f t="shared" si="2"/>
        <v>0</v>
      </c>
      <c r="AA37" s="510">
        <f t="shared" si="2"/>
        <v>0</v>
      </c>
      <c r="AB37" s="498">
        <f t="shared" si="47"/>
        <v>0</v>
      </c>
      <c r="AC37" s="465">
        <v>0</v>
      </c>
      <c r="AD37" s="498">
        <f t="shared" si="48"/>
        <v>0</v>
      </c>
      <c r="AE37" s="16">
        <v>0</v>
      </c>
      <c r="AF37" s="498">
        <f t="shared" si="49"/>
        <v>0</v>
      </c>
      <c r="AG37" s="500">
        <f t="shared" si="50"/>
        <v>0</v>
      </c>
      <c r="AH37" s="501">
        <f t="shared" si="50"/>
        <v>0</v>
      </c>
      <c r="AI37" s="502">
        <f t="shared" si="14"/>
        <v>0</v>
      </c>
      <c r="AJ37" s="503">
        <f t="shared" si="51"/>
        <v>0</v>
      </c>
      <c r="AK37" s="504">
        <f t="shared" si="51"/>
        <v>0</v>
      </c>
      <c r="AL37" s="503">
        <f t="shared" si="52"/>
        <v>0</v>
      </c>
      <c r="AM37" s="504">
        <f t="shared" si="52"/>
        <v>0</v>
      </c>
      <c r="AN37" s="503">
        <f t="shared" si="53"/>
        <v>0</v>
      </c>
      <c r="AO37" s="9">
        <v>0</v>
      </c>
      <c r="AP37" s="505">
        <f t="shared" si="54"/>
        <v>0</v>
      </c>
      <c r="AQ37" s="506">
        <f t="shared" si="54"/>
        <v>0</v>
      </c>
      <c r="AR37" s="20" t="s">
        <v>358</v>
      </c>
      <c r="AS37" s="507" t="s">
        <v>358</v>
      </c>
      <c r="AT37" s="507" t="s">
        <v>358</v>
      </c>
      <c r="AU37" s="507" t="s">
        <v>358</v>
      </c>
      <c r="AV37" s="507" t="s">
        <v>358</v>
      </c>
      <c r="AW37" s="507" t="s">
        <v>358</v>
      </c>
      <c r="AX37" s="507" t="s">
        <v>358</v>
      </c>
      <c r="AY37" s="507" t="s">
        <v>358</v>
      </c>
      <c r="AZ37" s="474">
        <f t="shared" si="11"/>
        <v>0</v>
      </c>
      <c r="BA37" s="475">
        <v>0</v>
      </c>
      <c r="BB37" s="476">
        <f t="shared" si="55"/>
        <v>0.77284107033723315</v>
      </c>
      <c r="BC37" s="475">
        <v>0</v>
      </c>
      <c r="BD37" s="477">
        <f t="shared" si="56"/>
        <v>152.18295996634563</v>
      </c>
      <c r="BE37" s="475">
        <v>0</v>
      </c>
      <c r="BF37" s="475">
        <v>0.95</v>
      </c>
      <c r="BG37" s="475">
        <v>0</v>
      </c>
      <c r="BH37" s="478" t="s">
        <v>358</v>
      </c>
      <c r="BI37" s="475">
        <v>0</v>
      </c>
      <c r="BJ37" s="475">
        <v>0</v>
      </c>
      <c r="BK37" s="479">
        <v>0</v>
      </c>
      <c r="BL37" s="480"/>
      <c r="BM37" s="457">
        <v>0</v>
      </c>
      <c r="BN37" s="481" t="s">
        <v>362</v>
      </c>
      <c r="BO37" s="457" t="s">
        <v>358</v>
      </c>
      <c r="BP37" s="483">
        <v>0</v>
      </c>
      <c r="BQ37" s="508" t="s">
        <v>358</v>
      </c>
      <c r="BR37" s="485" t="s">
        <v>358</v>
      </c>
      <c r="BS37" s="486" t="s">
        <v>358</v>
      </c>
      <c r="BT37" s="487" t="s">
        <v>358</v>
      </c>
      <c r="BU37" s="488" t="s">
        <v>358</v>
      </c>
      <c r="BV37" s="489" t="s">
        <v>358</v>
      </c>
      <c r="BW37" s="490" t="s">
        <v>358</v>
      </c>
      <c r="BX37" s="491" t="s">
        <v>358</v>
      </c>
      <c r="BY37" s="491" t="s">
        <v>358</v>
      </c>
      <c r="BZ37" s="458" t="s">
        <v>358</v>
      </c>
      <c r="CA37" s="364" t="s">
        <v>358</v>
      </c>
      <c r="CB37" s="373" t="s">
        <v>358</v>
      </c>
      <c r="CC37" s="509" t="s">
        <v>358</v>
      </c>
      <c r="CD37" s="459" t="s">
        <v>358</v>
      </c>
      <c r="CE37" s="483" t="s">
        <v>358</v>
      </c>
      <c r="CF37" s="483">
        <v>0</v>
      </c>
    </row>
    <row r="38" spans="1:84" ht="30" customHeight="1" x14ac:dyDescent="0.3">
      <c r="A38" s="57" t="str">
        <f t="shared" si="0"/>
        <v>Unitil - FG&amp;E</v>
      </c>
      <c r="B38" s="63" t="s">
        <v>358</v>
      </c>
      <c r="C38" s="63" t="s">
        <v>358</v>
      </c>
      <c r="D38" s="55" t="s">
        <v>379</v>
      </c>
      <c r="E38" s="55" t="s">
        <v>360</v>
      </c>
      <c r="F38" s="55" t="s">
        <v>384</v>
      </c>
      <c r="G38" s="55" t="s">
        <v>360</v>
      </c>
      <c r="H38" s="9" t="s">
        <v>362</v>
      </c>
      <c r="I38" s="15" t="s">
        <v>442</v>
      </c>
      <c r="J38" s="114" t="s">
        <v>436</v>
      </c>
      <c r="K38" s="494">
        <v>8.533121508568831</v>
      </c>
      <c r="L38" s="494">
        <v>1.7917653184689206</v>
      </c>
      <c r="M38" s="299" t="s">
        <v>358</v>
      </c>
      <c r="N38" s="701">
        <v>0</v>
      </c>
      <c r="O38" s="475" t="s">
        <v>358</v>
      </c>
      <c r="P38" s="495">
        <v>1.7</v>
      </c>
      <c r="Q38" s="373" t="s">
        <v>439</v>
      </c>
      <c r="R38" s="496" t="s">
        <v>439</v>
      </c>
      <c r="S38" s="16">
        <v>0</v>
      </c>
      <c r="T38" s="498">
        <f t="shared" si="1"/>
        <v>0</v>
      </c>
      <c r="U38" s="16">
        <v>0</v>
      </c>
      <c r="V38" s="498">
        <f t="shared" si="1"/>
        <v>0</v>
      </c>
      <c r="W38" s="16">
        <v>0</v>
      </c>
      <c r="X38" s="9">
        <v>0</v>
      </c>
      <c r="Y38" s="16">
        <f t="shared" si="2"/>
        <v>0</v>
      </c>
      <c r="Z38" s="9">
        <f t="shared" si="2"/>
        <v>0</v>
      </c>
      <c r="AA38" s="510">
        <f t="shared" si="2"/>
        <v>0</v>
      </c>
      <c r="AB38" s="498">
        <f t="shared" si="47"/>
        <v>0</v>
      </c>
      <c r="AC38" s="465">
        <v>0</v>
      </c>
      <c r="AD38" s="498">
        <f t="shared" si="48"/>
        <v>0</v>
      </c>
      <c r="AE38" s="16">
        <v>0</v>
      </c>
      <c r="AF38" s="498">
        <f t="shared" si="49"/>
        <v>0</v>
      </c>
      <c r="AG38" s="500">
        <f t="shared" si="50"/>
        <v>0</v>
      </c>
      <c r="AH38" s="501">
        <f t="shared" si="50"/>
        <v>0</v>
      </c>
      <c r="AI38" s="502">
        <f t="shared" si="14"/>
        <v>0</v>
      </c>
      <c r="AJ38" s="503">
        <f t="shared" si="51"/>
        <v>0</v>
      </c>
      <c r="AK38" s="504">
        <f t="shared" si="51"/>
        <v>0</v>
      </c>
      <c r="AL38" s="503">
        <f t="shared" si="52"/>
        <v>0</v>
      </c>
      <c r="AM38" s="504">
        <f t="shared" si="52"/>
        <v>0</v>
      </c>
      <c r="AN38" s="503">
        <f t="shared" si="53"/>
        <v>0</v>
      </c>
      <c r="AO38" s="9">
        <v>0</v>
      </c>
      <c r="AP38" s="505">
        <f t="shared" si="54"/>
        <v>0</v>
      </c>
      <c r="AQ38" s="506">
        <f t="shared" si="54"/>
        <v>0</v>
      </c>
      <c r="AR38" s="20" t="s">
        <v>358</v>
      </c>
      <c r="AS38" s="507" t="s">
        <v>358</v>
      </c>
      <c r="AT38" s="507" t="s">
        <v>358</v>
      </c>
      <c r="AU38" s="507" t="s">
        <v>358</v>
      </c>
      <c r="AV38" s="507" t="s">
        <v>358</v>
      </c>
      <c r="AW38" s="507" t="s">
        <v>358</v>
      </c>
      <c r="AX38" s="507" t="s">
        <v>358</v>
      </c>
      <c r="AY38" s="507" t="s">
        <v>358</v>
      </c>
      <c r="AZ38" s="474">
        <f t="shared" si="11"/>
        <v>0</v>
      </c>
      <c r="BA38" s="475">
        <v>0</v>
      </c>
      <c r="BB38" s="476">
        <f t="shared" si="55"/>
        <v>1.7</v>
      </c>
      <c r="BC38" s="475">
        <v>0</v>
      </c>
      <c r="BD38" s="477">
        <f t="shared" si="56"/>
        <v>334.75321365866034</v>
      </c>
      <c r="BE38" s="475">
        <v>0</v>
      </c>
      <c r="BF38" s="475">
        <v>0.95</v>
      </c>
      <c r="BG38" s="475">
        <v>0</v>
      </c>
      <c r="BH38" s="478" t="s">
        <v>358</v>
      </c>
      <c r="BI38" s="475">
        <v>0</v>
      </c>
      <c r="BJ38" s="475">
        <v>0</v>
      </c>
      <c r="BK38" s="479">
        <v>0</v>
      </c>
      <c r="BL38" s="480"/>
      <c r="BM38" s="457">
        <v>0</v>
      </c>
      <c r="BN38" s="481" t="s">
        <v>362</v>
      </c>
      <c r="BO38" s="457" t="s">
        <v>358</v>
      </c>
      <c r="BP38" s="483">
        <v>0</v>
      </c>
      <c r="BQ38" s="508" t="s">
        <v>358</v>
      </c>
      <c r="BR38" s="485" t="s">
        <v>358</v>
      </c>
      <c r="BS38" s="487">
        <v>0</v>
      </c>
      <c r="BT38" s="487">
        <v>0</v>
      </c>
      <c r="BU38" s="488">
        <v>0</v>
      </c>
      <c r="BV38" s="489">
        <v>0</v>
      </c>
      <c r="BW38" s="490">
        <v>0</v>
      </c>
      <c r="BX38" s="491">
        <v>0</v>
      </c>
      <c r="BY38" s="491">
        <v>0</v>
      </c>
      <c r="BZ38" s="458">
        <v>0</v>
      </c>
      <c r="CA38" s="364" t="s">
        <v>358</v>
      </c>
      <c r="CB38" s="373" t="s">
        <v>358</v>
      </c>
      <c r="CC38" s="509" t="s">
        <v>358</v>
      </c>
      <c r="CD38" s="459" t="s">
        <v>358</v>
      </c>
      <c r="CE38" s="483" t="s">
        <v>358</v>
      </c>
      <c r="CF38" s="483">
        <v>0</v>
      </c>
    </row>
    <row r="39" spans="1:84" ht="30" customHeight="1" x14ac:dyDescent="0.3">
      <c r="A39" s="57" t="str">
        <f t="shared" si="0"/>
        <v>Unitil - FG&amp;E</v>
      </c>
      <c r="B39" s="63" t="s">
        <v>358</v>
      </c>
      <c r="C39" s="63" t="s">
        <v>358</v>
      </c>
      <c r="D39" s="55" t="s">
        <v>379</v>
      </c>
      <c r="E39" s="55" t="s">
        <v>360</v>
      </c>
      <c r="F39" s="55" t="s">
        <v>385</v>
      </c>
      <c r="G39" s="55" t="s">
        <v>360</v>
      </c>
      <c r="H39" s="9" t="s">
        <v>362</v>
      </c>
      <c r="I39" s="15" t="s">
        <v>442</v>
      </c>
      <c r="J39" s="114" t="s">
        <v>436</v>
      </c>
      <c r="K39" s="494">
        <v>8.533121508568831</v>
      </c>
      <c r="L39" s="494">
        <v>1.2635706935578388</v>
      </c>
      <c r="M39" s="299" t="s">
        <v>388</v>
      </c>
      <c r="N39" s="701">
        <v>0</v>
      </c>
      <c r="O39" s="475" t="s">
        <v>358</v>
      </c>
      <c r="P39" s="495">
        <v>1.2030824909373423</v>
      </c>
      <c r="Q39" s="373" t="s">
        <v>439</v>
      </c>
      <c r="R39" s="496" t="s">
        <v>439</v>
      </c>
      <c r="S39" s="16">
        <v>0</v>
      </c>
      <c r="T39" s="498">
        <f t="shared" si="1"/>
        <v>0</v>
      </c>
      <c r="U39" s="16">
        <v>0</v>
      </c>
      <c r="V39" s="498">
        <f t="shared" si="1"/>
        <v>0</v>
      </c>
      <c r="W39" s="16">
        <v>0</v>
      </c>
      <c r="X39" s="9">
        <v>0</v>
      </c>
      <c r="Y39" s="16">
        <f t="shared" si="2"/>
        <v>0</v>
      </c>
      <c r="Z39" s="9">
        <f t="shared" si="2"/>
        <v>0</v>
      </c>
      <c r="AA39" s="510">
        <f t="shared" si="2"/>
        <v>0</v>
      </c>
      <c r="AB39" s="498">
        <f t="shared" si="47"/>
        <v>0</v>
      </c>
      <c r="AC39" s="465">
        <v>0</v>
      </c>
      <c r="AD39" s="498">
        <f t="shared" si="48"/>
        <v>0</v>
      </c>
      <c r="AE39" s="16">
        <v>0</v>
      </c>
      <c r="AF39" s="498">
        <f t="shared" si="49"/>
        <v>0</v>
      </c>
      <c r="AG39" s="500">
        <f t="shared" si="50"/>
        <v>0</v>
      </c>
      <c r="AH39" s="501">
        <f t="shared" si="50"/>
        <v>0</v>
      </c>
      <c r="AI39" s="502">
        <f t="shared" si="14"/>
        <v>0</v>
      </c>
      <c r="AJ39" s="503">
        <f t="shared" si="51"/>
        <v>0</v>
      </c>
      <c r="AK39" s="504">
        <f t="shared" si="51"/>
        <v>0</v>
      </c>
      <c r="AL39" s="503">
        <f t="shared" si="52"/>
        <v>0</v>
      </c>
      <c r="AM39" s="504">
        <f t="shared" si="52"/>
        <v>0</v>
      </c>
      <c r="AN39" s="503">
        <f t="shared" si="53"/>
        <v>0</v>
      </c>
      <c r="AO39" s="9">
        <v>0</v>
      </c>
      <c r="AP39" s="505">
        <f t="shared" si="54"/>
        <v>0</v>
      </c>
      <c r="AQ39" s="506">
        <f t="shared" si="54"/>
        <v>0</v>
      </c>
      <c r="AR39" s="20" t="s">
        <v>358</v>
      </c>
      <c r="AS39" s="507" t="s">
        <v>358</v>
      </c>
      <c r="AT39" s="507" t="s">
        <v>358</v>
      </c>
      <c r="AU39" s="507" t="s">
        <v>358</v>
      </c>
      <c r="AV39" s="507" t="s">
        <v>358</v>
      </c>
      <c r="AW39" s="507" t="s">
        <v>358</v>
      </c>
      <c r="AX39" s="507" t="s">
        <v>358</v>
      </c>
      <c r="AY39" s="507" t="s">
        <v>358</v>
      </c>
      <c r="AZ39" s="474">
        <f t="shared" si="11"/>
        <v>0</v>
      </c>
      <c r="BA39" s="475">
        <v>0</v>
      </c>
      <c r="BB39" s="476">
        <f t="shared" si="55"/>
        <v>1.2030824909373423</v>
      </c>
      <c r="BC39" s="475">
        <v>0</v>
      </c>
      <c r="BD39" s="477">
        <f t="shared" si="56"/>
        <v>236.90337066925971</v>
      </c>
      <c r="BE39" s="475">
        <v>0</v>
      </c>
      <c r="BF39" s="475">
        <v>0.95</v>
      </c>
      <c r="BG39" s="475">
        <v>0</v>
      </c>
      <c r="BH39" s="478" t="s">
        <v>358</v>
      </c>
      <c r="BI39" s="475">
        <v>0</v>
      </c>
      <c r="BJ39" s="475">
        <v>0</v>
      </c>
      <c r="BK39" s="479">
        <v>0</v>
      </c>
      <c r="BL39" s="480"/>
      <c r="BM39" s="457">
        <v>0</v>
      </c>
      <c r="BN39" s="481" t="s">
        <v>362</v>
      </c>
      <c r="BO39" s="457" t="s">
        <v>358</v>
      </c>
      <c r="BP39" s="483">
        <v>0</v>
      </c>
      <c r="BQ39" s="508" t="s">
        <v>358</v>
      </c>
      <c r="BR39" s="485" t="s">
        <v>358</v>
      </c>
      <c r="BS39" s="486" t="s">
        <v>358</v>
      </c>
      <c r="BT39" s="487" t="s">
        <v>358</v>
      </c>
      <c r="BU39" s="488" t="s">
        <v>358</v>
      </c>
      <c r="BV39" s="489" t="s">
        <v>358</v>
      </c>
      <c r="BW39" s="490" t="s">
        <v>358</v>
      </c>
      <c r="BX39" s="491" t="s">
        <v>358</v>
      </c>
      <c r="BY39" s="491" t="s">
        <v>358</v>
      </c>
      <c r="BZ39" s="458" t="s">
        <v>358</v>
      </c>
      <c r="CA39" s="364" t="s">
        <v>358</v>
      </c>
      <c r="CB39" s="373" t="s">
        <v>358</v>
      </c>
      <c r="CC39" s="509" t="s">
        <v>358</v>
      </c>
      <c r="CD39" s="459" t="s">
        <v>358</v>
      </c>
      <c r="CE39" s="483" t="s">
        <v>358</v>
      </c>
      <c r="CF39" s="483">
        <v>0</v>
      </c>
    </row>
    <row r="40" spans="1:84" ht="30" customHeight="1" x14ac:dyDescent="0.3">
      <c r="A40" s="57" t="str">
        <f t="shared" si="0"/>
        <v>Unitil - FG&amp;E</v>
      </c>
      <c r="B40" s="63" t="s">
        <v>358</v>
      </c>
      <c r="C40" s="63" t="s">
        <v>358</v>
      </c>
      <c r="D40" s="55" t="s">
        <v>379</v>
      </c>
      <c r="E40" s="55" t="s">
        <v>360</v>
      </c>
      <c r="F40" s="55" t="s">
        <v>386</v>
      </c>
      <c r="G40" s="55" t="s">
        <v>360</v>
      </c>
      <c r="H40" s="9" t="s">
        <v>362</v>
      </c>
      <c r="I40" s="15" t="s">
        <v>442</v>
      </c>
      <c r="J40" s="114" t="s">
        <v>436</v>
      </c>
      <c r="K40" s="528">
        <v>2.2949999999999999</v>
      </c>
      <c r="L40" s="494">
        <v>0.25012421940768942</v>
      </c>
      <c r="M40" s="299">
        <v>0</v>
      </c>
      <c r="N40" s="701">
        <v>0</v>
      </c>
      <c r="O40" s="475" t="s">
        <v>358</v>
      </c>
      <c r="P40" s="495" t="s">
        <v>440</v>
      </c>
      <c r="Q40" s="373" t="s">
        <v>439</v>
      </c>
      <c r="R40" s="496" t="s">
        <v>439</v>
      </c>
      <c r="S40" s="16">
        <v>1</v>
      </c>
      <c r="T40" s="498">
        <v>0</v>
      </c>
      <c r="U40" s="16">
        <v>0</v>
      </c>
      <c r="V40" s="498">
        <v>0</v>
      </c>
      <c r="W40" s="16">
        <v>0</v>
      </c>
      <c r="X40" s="9">
        <v>0</v>
      </c>
      <c r="Y40" s="16">
        <f t="shared" si="2"/>
        <v>1</v>
      </c>
      <c r="Z40" s="9">
        <f t="shared" si="2"/>
        <v>0</v>
      </c>
      <c r="AA40" s="499">
        <v>1000</v>
      </c>
      <c r="AB40" s="498">
        <v>0</v>
      </c>
      <c r="AC40" s="465">
        <v>0</v>
      </c>
      <c r="AD40" s="498">
        <v>0</v>
      </c>
      <c r="AE40" s="16">
        <v>0</v>
      </c>
      <c r="AF40" s="498">
        <v>0</v>
      </c>
      <c r="AG40" s="500">
        <f t="shared" si="50"/>
        <v>1000</v>
      </c>
      <c r="AH40" s="501">
        <f t="shared" si="50"/>
        <v>0</v>
      </c>
      <c r="AI40" s="502" t="str">
        <f t="shared" si="14"/>
        <v/>
      </c>
      <c r="AJ40" s="503">
        <f t="shared" si="51"/>
        <v>1629360</v>
      </c>
      <c r="AK40" s="504">
        <f t="shared" si="51"/>
        <v>0</v>
      </c>
      <c r="AL40" s="503">
        <f t="shared" si="52"/>
        <v>0</v>
      </c>
      <c r="AM40" s="504">
        <f t="shared" si="52"/>
        <v>0</v>
      </c>
      <c r="AN40" s="503">
        <f t="shared" si="53"/>
        <v>0</v>
      </c>
      <c r="AO40" s="9">
        <v>0</v>
      </c>
      <c r="AP40" s="505">
        <f t="shared" si="54"/>
        <v>1629360</v>
      </c>
      <c r="AQ40" s="506">
        <f t="shared" si="54"/>
        <v>0</v>
      </c>
      <c r="AR40" s="20" t="s">
        <v>358</v>
      </c>
      <c r="AS40" s="507" t="s">
        <v>358</v>
      </c>
      <c r="AT40" s="507" t="s">
        <v>358</v>
      </c>
      <c r="AU40" s="507" t="s">
        <v>358</v>
      </c>
      <c r="AV40" s="507" t="s">
        <v>358</v>
      </c>
      <c r="AW40" s="507" t="s">
        <v>358</v>
      </c>
      <c r="AX40" s="507" t="s">
        <v>358</v>
      </c>
      <c r="AY40" s="507" t="s">
        <v>358</v>
      </c>
      <c r="AZ40" s="474">
        <f t="shared" si="11"/>
        <v>0</v>
      </c>
      <c r="BA40" s="475">
        <v>0</v>
      </c>
      <c r="BB40" s="476" t="str">
        <f t="shared" si="55"/>
        <v/>
      </c>
      <c r="BC40" s="475">
        <v>0</v>
      </c>
      <c r="BD40" s="477" t="e">
        <f t="shared" si="56"/>
        <v>#VALUE!</v>
      </c>
      <c r="BE40" s="475">
        <v>0</v>
      </c>
      <c r="BF40" s="475">
        <v>0.95</v>
      </c>
      <c r="BG40" s="475">
        <v>0</v>
      </c>
      <c r="BH40" s="478" t="s">
        <v>358</v>
      </c>
      <c r="BI40" s="475">
        <v>0</v>
      </c>
      <c r="BJ40" s="475">
        <v>0</v>
      </c>
      <c r="BK40" s="479">
        <v>0</v>
      </c>
      <c r="BL40" s="480"/>
      <c r="BM40" s="457">
        <v>0</v>
      </c>
      <c r="BN40" s="481" t="s">
        <v>362</v>
      </c>
      <c r="BO40" s="457" t="s">
        <v>358</v>
      </c>
      <c r="BP40" s="483">
        <v>0</v>
      </c>
      <c r="BQ40" s="508" t="s">
        <v>358</v>
      </c>
      <c r="BR40" s="485" t="s">
        <v>358</v>
      </c>
      <c r="BS40" s="486" t="s">
        <v>358</v>
      </c>
      <c r="BT40" s="487" t="s">
        <v>358</v>
      </c>
      <c r="BU40" s="488" t="s">
        <v>358</v>
      </c>
      <c r="BV40" s="489" t="s">
        <v>358</v>
      </c>
      <c r="BW40" s="490" t="s">
        <v>358</v>
      </c>
      <c r="BX40" s="491" t="s">
        <v>358</v>
      </c>
      <c r="BY40" s="491" t="s">
        <v>358</v>
      </c>
      <c r="BZ40" s="458" t="s">
        <v>358</v>
      </c>
      <c r="CA40" s="364" t="s">
        <v>358</v>
      </c>
      <c r="CB40" s="373" t="s">
        <v>358</v>
      </c>
      <c r="CC40" s="509" t="s">
        <v>358</v>
      </c>
      <c r="CD40" s="459" t="s">
        <v>358</v>
      </c>
      <c r="CE40" s="483" t="s">
        <v>358</v>
      </c>
      <c r="CF40" s="483">
        <v>0</v>
      </c>
    </row>
    <row r="41" spans="1:84" ht="30" customHeight="1" x14ac:dyDescent="0.3">
      <c r="A41" s="57" t="str">
        <f t="shared" si="0"/>
        <v>Unitil - FG&amp;E</v>
      </c>
      <c r="B41" s="63" t="s">
        <v>358</v>
      </c>
      <c r="C41" s="63" t="s">
        <v>358</v>
      </c>
      <c r="D41" s="55" t="s">
        <v>379</v>
      </c>
      <c r="E41" s="55" t="s">
        <v>360</v>
      </c>
      <c r="F41" s="55" t="s">
        <v>387</v>
      </c>
      <c r="G41" s="55" t="s">
        <v>360</v>
      </c>
      <c r="H41" s="9" t="s">
        <v>362</v>
      </c>
      <c r="I41" s="15" t="s">
        <v>442</v>
      </c>
      <c r="J41" s="114" t="s">
        <v>436</v>
      </c>
      <c r="K41" s="494">
        <v>8.533121508568831</v>
      </c>
      <c r="L41" s="494">
        <v>1.7169986011793392</v>
      </c>
      <c r="M41" s="299">
        <v>1</v>
      </c>
      <c r="N41" s="701">
        <v>4412988.4270974863</v>
      </c>
      <c r="O41" s="475" t="s">
        <v>437</v>
      </c>
      <c r="P41" s="495">
        <v>1</v>
      </c>
      <c r="Q41" s="373" t="s">
        <v>439</v>
      </c>
      <c r="R41" s="496" t="s">
        <v>439</v>
      </c>
      <c r="S41" s="16">
        <v>0</v>
      </c>
      <c r="T41" s="498">
        <f t="shared" si="1"/>
        <v>0</v>
      </c>
      <c r="U41" s="16">
        <v>0</v>
      </c>
      <c r="V41" s="498">
        <f t="shared" si="1"/>
        <v>0</v>
      </c>
      <c r="W41" s="16">
        <v>0</v>
      </c>
      <c r="X41" s="9">
        <v>0</v>
      </c>
      <c r="Y41" s="16">
        <f t="shared" si="2"/>
        <v>0</v>
      </c>
      <c r="Z41" s="9">
        <f t="shared" si="2"/>
        <v>0</v>
      </c>
      <c r="AA41" s="510">
        <f t="shared" si="2"/>
        <v>0</v>
      </c>
      <c r="AB41" s="498">
        <f t="shared" ref="AB41:AB42" si="57">AA41</f>
        <v>0</v>
      </c>
      <c r="AC41" s="465">
        <v>0</v>
      </c>
      <c r="AD41" s="498">
        <f t="shared" ref="AD41:AD42" si="58">AC41</f>
        <v>0</v>
      </c>
      <c r="AE41" s="16">
        <v>0</v>
      </c>
      <c r="AF41" s="498">
        <f t="shared" ref="AF41:AF42" si="59">AE41</f>
        <v>0</v>
      </c>
      <c r="AG41" s="500">
        <f t="shared" si="50"/>
        <v>0</v>
      </c>
      <c r="AH41" s="501">
        <f t="shared" si="50"/>
        <v>0</v>
      </c>
      <c r="AI41" s="502">
        <f t="shared" si="14"/>
        <v>0</v>
      </c>
      <c r="AJ41" s="503">
        <f t="shared" si="51"/>
        <v>0</v>
      </c>
      <c r="AK41" s="504">
        <f t="shared" si="51"/>
        <v>0</v>
      </c>
      <c r="AL41" s="503">
        <f t="shared" si="52"/>
        <v>0</v>
      </c>
      <c r="AM41" s="504">
        <f t="shared" si="52"/>
        <v>0</v>
      </c>
      <c r="AN41" s="503">
        <f t="shared" si="53"/>
        <v>0</v>
      </c>
      <c r="AO41" s="9">
        <v>0</v>
      </c>
      <c r="AP41" s="505">
        <f t="shared" si="54"/>
        <v>0</v>
      </c>
      <c r="AQ41" s="506">
        <f t="shared" si="54"/>
        <v>0</v>
      </c>
      <c r="AR41" s="20" t="s">
        <v>358</v>
      </c>
      <c r="AS41" s="507" t="s">
        <v>358</v>
      </c>
      <c r="AT41" s="507" t="s">
        <v>358</v>
      </c>
      <c r="AU41" s="507" t="s">
        <v>358</v>
      </c>
      <c r="AV41" s="507" t="s">
        <v>358</v>
      </c>
      <c r="AW41" s="507" t="s">
        <v>358</v>
      </c>
      <c r="AX41" s="507" t="s">
        <v>358</v>
      </c>
      <c r="AY41" s="507" t="s">
        <v>358</v>
      </c>
      <c r="AZ41" s="474">
        <f t="shared" si="11"/>
        <v>4412988.4270974863</v>
      </c>
      <c r="BA41" s="475">
        <v>0</v>
      </c>
      <c r="BB41" s="476">
        <f t="shared" si="55"/>
        <v>1</v>
      </c>
      <c r="BC41" s="475">
        <v>0</v>
      </c>
      <c r="BD41" s="477">
        <f t="shared" si="56"/>
        <v>196.91365509332962</v>
      </c>
      <c r="BE41" s="475">
        <v>0</v>
      </c>
      <c r="BF41" s="475">
        <v>0.95</v>
      </c>
      <c r="BG41" s="475">
        <v>0</v>
      </c>
      <c r="BH41" s="478" t="s">
        <v>358</v>
      </c>
      <c r="BI41" s="475">
        <v>0</v>
      </c>
      <c r="BJ41" s="475">
        <v>0</v>
      </c>
      <c r="BK41" s="479">
        <v>0</v>
      </c>
      <c r="BL41" s="480"/>
      <c r="BM41" s="457">
        <v>0</v>
      </c>
      <c r="BN41" s="481" t="s">
        <v>362</v>
      </c>
      <c r="BO41" s="457" t="s">
        <v>358</v>
      </c>
      <c r="BP41" s="483">
        <v>0</v>
      </c>
      <c r="BQ41" s="508" t="s">
        <v>358</v>
      </c>
      <c r="BR41" s="485" t="s">
        <v>358</v>
      </c>
      <c r="BS41" s="487">
        <v>158.65</v>
      </c>
      <c r="BT41" s="487">
        <v>125.23</v>
      </c>
      <c r="BU41" s="488">
        <v>158.65</v>
      </c>
      <c r="BV41" s="489">
        <v>125.79</v>
      </c>
      <c r="BW41" s="490">
        <v>1</v>
      </c>
      <c r="BX41" s="491">
        <v>-0.111</v>
      </c>
      <c r="BY41" s="491">
        <v>1</v>
      </c>
      <c r="BZ41" s="458">
        <v>0.16700000000000001</v>
      </c>
      <c r="CA41" s="364" t="s">
        <v>358</v>
      </c>
      <c r="CB41" s="373" t="s">
        <v>358</v>
      </c>
      <c r="CC41" s="509" t="s">
        <v>358</v>
      </c>
      <c r="CD41" s="459" t="s">
        <v>358</v>
      </c>
      <c r="CE41" s="483" t="s">
        <v>358</v>
      </c>
      <c r="CF41" s="483">
        <v>0</v>
      </c>
    </row>
    <row r="42" spans="1:84" ht="30" customHeight="1" x14ac:dyDescent="0.3">
      <c r="A42" s="57" t="str">
        <f t="shared" si="0"/>
        <v>Unitil - FG&amp;E</v>
      </c>
      <c r="B42" s="63" t="s">
        <v>358</v>
      </c>
      <c r="C42" s="63" t="s">
        <v>358</v>
      </c>
      <c r="D42" s="55" t="s">
        <v>379</v>
      </c>
      <c r="E42" s="55" t="s">
        <v>360</v>
      </c>
      <c r="F42" s="55" t="s">
        <v>388</v>
      </c>
      <c r="G42" s="55" t="s">
        <v>360</v>
      </c>
      <c r="H42" s="9" t="s">
        <v>362</v>
      </c>
      <c r="I42" s="15" t="s">
        <v>442</v>
      </c>
      <c r="J42" s="114" t="s">
        <v>444</v>
      </c>
      <c r="K42" s="494">
        <v>9.8000000000000007</v>
      </c>
      <c r="L42" s="494" t="s">
        <v>358</v>
      </c>
      <c r="M42" s="299">
        <v>485</v>
      </c>
      <c r="N42" s="701">
        <v>13536674.219203919</v>
      </c>
      <c r="O42" s="475" t="s">
        <v>437</v>
      </c>
      <c r="P42" s="495">
        <v>3.0674619802044822</v>
      </c>
      <c r="Q42" s="373" t="s">
        <v>439</v>
      </c>
      <c r="R42" s="496" t="s">
        <v>439</v>
      </c>
      <c r="S42" s="16">
        <v>0</v>
      </c>
      <c r="T42" s="498">
        <f t="shared" si="1"/>
        <v>0</v>
      </c>
      <c r="U42" s="16">
        <v>0</v>
      </c>
      <c r="V42" s="498">
        <f t="shared" si="1"/>
        <v>0</v>
      </c>
      <c r="W42" s="16">
        <v>0</v>
      </c>
      <c r="X42" s="9">
        <v>0</v>
      </c>
      <c r="Y42" s="16">
        <f t="shared" si="2"/>
        <v>0</v>
      </c>
      <c r="Z42" s="9">
        <f t="shared" si="2"/>
        <v>0</v>
      </c>
      <c r="AA42" s="510">
        <f t="shared" si="2"/>
        <v>0</v>
      </c>
      <c r="AB42" s="498">
        <f t="shared" si="57"/>
        <v>0</v>
      </c>
      <c r="AC42" s="465">
        <v>0</v>
      </c>
      <c r="AD42" s="498">
        <f t="shared" si="58"/>
        <v>0</v>
      </c>
      <c r="AE42" s="16">
        <v>0</v>
      </c>
      <c r="AF42" s="498">
        <f t="shared" si="59"/>
        <v>0</v>
      </c>
      <c r="AG42" s="500">
        <f>AA42+AC42+AE42</f>
        <v>0</v>
      </c>
      <c r="AH42" s="501">
        <f>AB42+AD42+AF42</f>
        <v>0</v>
      </c>
      <c r="AI42" s="502">
        <f t="shared" si="14"/>
        <v>0</v>
      </c>
      <c r="AJ42" s="503">
        <f t="shared" si="51"/>
        <v>0</v>
      </c>
      <c r="AK42" s="504">
        <f t="shared" si="51"/>
        <v>0</v>
      </c>
      <c r="AL42" s="503">
        <f t="shared" si="52"/>
        <v>0</v>
      </c>
      <c r="AM42" s="504">
        <f t="shared" si="52"/>
        <v>0</v>
      </c>
      <c r="AN42" s="503">
        <f t="shared" si="53"/>
        <v>0</v>
      </c>
      <c r="AO42" s="9">
        <v>0</v>
      </c>
      <c r="AP42" s="505">
        <f t="shared" si="54"/>
        <v>0</v>
      </c>
      <c r="AQ42" s="506">
        <f t="shared" si="54"/>
        <v>0</v>
      </c>
      <c r="AR42" s="20" t="s">
        <v>358</v>
      </c>
      <c r="AS42" s="507" t="s">
        <v>358</v>
      </c>
      <c r="AT42" s="507" t="s">
        <v>358</v>
      </c>
      <c r="AU42" s="507" t="s">
        <v>358</v>
      </c>
      <c r="AV42" s="507" t="s">
        <v>358</v>
      </c>
      <c r="AW42" s="507" t="s">
        <v>358</v>
      </c>
      <c r="AX42" s="507" t="s">
        <v>358</v>
      </c>
      <c r="AY42" s="507" t="s">
        <v>358</v>
      </c>
      <c r="AZ42" s="474">
        <f t="shared" si="11"/>
        <v>13536674.219203919</v>
      </c>
      <c r="BA42" s="475">
        <v>0</v>
      </c>
      <c r="BB42" s="476">
        <f t="shared" si="55"/>
        <v>3.0674619802044822</v>
      </c>
      <c r="BC42" s="475">
        <v>0</v>
      </c>
      <c r="BD42" s="477">
        <f t="shared" si="56"/>
        <v>604.02515038188733</v>
      </c>
      <c r="BE42" s="475">
        <v>0</v>
      </c>
      <c r="BF42" s="475">
        <v>0.95</v>
      </c>
      <c r="BG42" s="475">
        <v>0</v>
      </c>
      <c r="BH42" s="478" t="s">
        <v>358</v>
      </c>
      <c r="BI42" s="475">
        <v>0</v>
      </c>
      <c r="BJ42" s="475">
        <v>0</v>
      </c>
      <c r="BK42" s="479">
        <v>0.33333333333333331</v>
      </c>
      <c r="BL42" s="480"/>
      <c r="BM42" s="457">
        <v>0</v>
      </c>
      <c r="BN42" s="481" t="s">
        <v>362</v>
      </c>
      <c r="BO42" s="457" t="s">
        <v>358</v>
      </c>
      <c r="BP42" s="483">
        <v>0</v>
      </c>
      <c r="BQ42" s="508" t="s">
        <v>358</v>
      </c>
      <c r="BR42" s="485" t="s">
        <v>358</v>
      </c>
      <c r="BS42" s="529">
        <v>82.5</v>
      </c>
      <c r="BT42" s="529">
        <v>7.45</v>
      </c>
      <c r="BU42" s="530">
        <v>82.5</v>
      </c>
      <c r="BV42" s="531">
        <v>65.36</v>
      </c>
      <c r="BW42" s="532">
        <v>1.004</v>
      </c>
      <c r="BX42" s="533">
        <v>0.33900000000000002</v>
      </c>
      <c r="BY42" s="533">
        <v>1.004</v>
      </c>
      <c r="BZ42" s="534">
        <v>0.67900000000000005</v>
      </c>
      <c r="CA42" s="364" t="s">
        <v>358</v>
      </c>
      <c r="CB42" s="373" t="s">
        <v>358</v>
      </c>
      <c r="CC42" s="509" t="s">
        <v>358</v>
      </c>
      <c r="CD42" s="459" t="s">
        <v>358</v>
      </c>
      <c r="CE42" s="483" t="s">
        <v>358</v>
      </c>
      <c r="CF42" s="483">
        <v>0</v>
      </c>
    </row>
    <row r="43" spans="1:84" ht="30" customHeight="1" x14ac:dyDescent="0.3">
      <c r="A43" s="57" t="str">
        <f t="shared" si="0"/>
        <v>Unitil - FG&amp;E</v>
      </c>
      <c r="B43" s="63" t="s">
        <v>358</v>
      </c>
      <c r="C43" s="63" t="s">
        <v>358</v>
      </c>
      <c r="D43" s="55" t="s">
        <v>379</v>
      </c>
      <c r="E43" s="55" t="s">
        <v>360</v>
      </c>
      <c r="F43" s="448"/>
      <c r="G43" s="448"/>
      <c r="H43" s="449"/>
      <c r="I43" s="511"/>
      <c r="J43" s="448"/>
      <c r="K43" s="448" t="s">
        <v>440</v>
      </c>
      <c r="L43" s="448" t="s">
        <v>440</v>
      </c>
      <c r="M43" s="448" t="s">
        <v>440</v>
      </c>
      <c r="N43" s="512"/>
      <c r="O43" s="512"/>
      <c r="P43" s="513" t="s">
        <v>440</v>
      </c>
      <c r="Q43" s="514"/>
      <c r="R43" s="513"/>
      <c r="S43" s="515"/>
      <c r="T43" s="449"/>
      <c r="U43" s="515"/>
      <c r="V43" s="449"/>
      <c r="W43" s="515"/>
      <c r="X43" s="449"/>
      <c r="Y43" s="515"/>
      <c r="Z43" s="449"/>
      <c r="AA43" s="516"/>
      <c r="AB43" s="449"/>
      <c r="AC43" s="517"/>
      <c r="AD43" s="449"/>
      <c r="AE43" s="515"/>
      <c r="AF43" s="449"/>
      <c r="AG43" s="511"/>
      <c r="AH43" s="449"/>
      <c r="AI43" s="518"/>
      <c r="AJ43" s="515"/>
      <c r="AK43" s="449"/>
      <c r="AL43" s="515"/>
      <c r="AM43" s="449"/>
      <c r="AN43" s="515"/>
      <c r="AO43" s="449"/>
      <c r="AP43" s="515"/>
      <c r="AQ43" s="449"/>
      <c r="AR43" s="20" t="s">
        <v>358</v>
      </c>
      <c r="AS43" s="507" t="s">
        <v>358</v>
      </c>
      <c r="AT43" s="507" t="s">
        <v>358</v>
      </c>
      <c r="AU43" s="507" t="s">
        <v>358</v>
      </c>
      <c r="AV43" s="507" t="s">
        <v>358</v>
      </c>
      <c r="AW43" s="507" t="s">
        <v>358</v>
      </c>
      <c r="AX43" s="507" t="s">
        <v>358</v>
      </c>
      <c r="AY43" s="507" t="s">
        <v>358</v>
      </c>
      <c r="AZ43" s="512"/>
      <c r="BA43" s="480"/>
      <c r="BB43" s="480"/>
      <c r="BC43" s="480"/>
      <c r="BD43" s="519"/>
      <c r="BE43" s="480"/>
      <c r="BF43" s="480"/>
      <c r="BG43" s="480"/>
      <c r="BH43" s="480"/>
      <c r="BI43" s="480"/>
      <c r="BJ43" s="480"/>
      <c r="BK43" s="480"/>
      <c r="BL43" s="480"/>
      <c r="BM43" s="457">
        <v>0</v>
      </c>
      <c r="BN43" s="481" t="s">
        <v>362</v>
      </c>
      <c r="BO43" s="457" t="s">
        <v>358</v>
      </c>
      <c r="BP43" s="483">
        <v>0</v>
      </c>
      <c r="BQ43" s="508" t="s">
        <v>358</v>
      </c>
      <c r="BR43" s="485" t="s">
        <v>358</v>
      </c>
      <c r="BS43" s="520"/>
      <c r="BT43" s="521"/>
      <c r="BU43" s="522"/>
      <c r="BV43" s="523"/>
      <c r="BW43" s="524"/>
      <c r="BX43" s="525"/>
      <c r="BY43" s="525"/>
      <c r="BZ43" s="526"/>
      <c r="CA43" s="364" t="s">
        <v>358</v>
      </c>
      <c r="CB43" s="373" t="s">
        <v>358</v>
      </c>
      <c r="CC43" s="509" t="s">
        <v>358</v>
      </c>
      <c r="CD43" s="459" t="s">
        <v>358</v>
      </c>
      <c r="CE43" s="483" t="s">
        <v>358</v>
      </c>
      <c r="CF43" s="483">
        <v>0</v>
      </c>
    </row>
    <row r="44" spans="1:84" ht="30" customHeight="1" x14ac:dyDescent="0.3">
      <c r="A44" s="57" t="str">
        <f t="shared" si="0"/>
        <v>Unitil - FG&amp;E</v>
      </c>
      <c r="B44" s="63" t="s">
        <v>358</v>
      </c>
      <c r="C44" s="63" t="s">
        <v>358</v>
      </c>
      <c r="D44" s="55" t="s">
        <v>389</v>
      </c>
      <c r="E44" s="55" t="s">
        <v>360</v>
      </c>
      <c r="F44" s="55" t="s">
        <v>390</v>
      </c>
      <c r="G44" s="55" t="s">
        <v>360</v>
      </c>
      <c r="H44" s="9" t="s">
        <v>362</v>
      </c>
      <c r="I44" s="15" t="s">
        <v>435</v>
      </c>
      <c r="J44" s="114" t="s">
        <v>436</v>
      </c>
      <c r="K44" s="494">
        <v>9.5609204577802025</v>
      </c>
      <c r="L44" s="494">
        <v>12.960843923397293</v>
      </c>
      <c r="M44" s="299">
        <v>1225</v>
      </c>
      <c r="N44" s="701">
        <v>10723858.797031675</v>
      </c>
      <c r="O44" s="475" t="s">
        <v>437</v>
      </c>
      <c r="P44" s="495">
        <v>2.430067283019135</v>
      </c>
      <c r="Q44" s="373" t="s">
        <v>439</v>
      </c>
      <c r="R44" s="496" t="s">
        <v>439</v>
      </c>
      <c r="S44" s="497">
        <v>86</v>
      </c>
      <c r="T44" s="498">
        <f t="shared" si="1"/>
        <v>86</v>
      </c>
      <c r="U44" s="16">
        <v>0</v>
      </c>
      <c r="V44" s="498">
        <f t="shared" si="1"/>
        <v>0</v>
      </c>
      <c r="W44" s="16">
        <v>1</v>
      </c>
      <c r="X44" s="9">
        <v>0</v>
      </c>
      <c r="Y44" s="16">
        <f t="shared" si="2"/>
        <v>87</v>
      </c>
      <c r="Z44" s="9">
        <f t="shared" si="2"/>
        <v>86</v>
      </c>
      <c r="AA44" s="499">
        <v>749.2</v>
      </c>
      <c r="AB44" s="498">
        <f t="shared" ref="AB44:AB46" si="60">AA44</f>
        <v>749.2</v>
      </c>
      <c r="AC44" s="465">
        <v>0</v>
      </c>
      <c r="AD44" s="498">
        <f t="shared" ref="AD44:AD46" si="61">AC44</f>
        <v>0</v>
      </c>
      <c r="AE44" s="16">
        <v>9.1999999999999993</v>
      </c>
      <c r="AF44" s="498">
        <f t="shared" ref="AF44:AF46" si="62">AE44</f>
        <v>9.1999999999999993</v>
      </c>
      <c r="AG44" s="500">
        <f t="shared" ref="AG44:AH46" si="63">AA44+AC44+AE44</f>
        <v>758.40000000000009</v>
      </c>
      <c r="AH44" s="501">
        <f t="shared" si="63"/>
        <v>758.40000000000009</v>
      </c>
      <c r="AI44" s="502">
        <f t="shared" si="14"/>
        <v>0.31209012412930304</v>
      </c>
      <c r="AJ44" s="503">
        <f t="shared" ref="AJ44:AK46" si="64">AA44*0.186*8760</f>
        <v>1220716.5120000001</v>
      </c>
      <c r="AK44" s="504">
        <f t="shared" si="64"/>
        <v>1220716.5120000001</v>
      </c>
      <c r="AL44" s="503">
        <f t="shared" ref="AL44:AM46" si="65">AC44*8760</f>
        <v>0</v>
      </c>
      <c r="AM44" s="504">
        <f t="shared" si="65"/>
        <v>0</v>
      </c>
      <c r="AN44" s="503">
        <f t="shared" ref="AN44:AN46" si="66">AE44*0.186*8760</f>
        <v>14990.111999999999</v>
      </c>
      <c r="AO44" s="9">
        <v>0</v>
      </c>
      <c r="AP44" s="505">
        <f t="shared" ref="AP44:AQ46" si="67">AJ44+AL44+AN44</f>
        <v>1235706.6240000001</v>
      </c>
      <c r="AQ44" s="506">
        <f t="shared" si="67"/>
        <v>1220716.5120000001</v>
      </c>
      <c r="AR44" s="20" t="s">
        <v>358</v>
      </c>
      <c r="AS44" s="507" t="s">
        <v>358</v>
      </c>
      <c r="AT44" s="507" t="s">
        <v>358</v>
      </c>
      <c r="AU44" s="507" t="s">
        <v>358</v>
      </c>
      <c r="AV44" s="507" t="s">
        <v>358</v>
      </c>
      <c r="AW44" s="507" t="s">
        <v>358</v>
      </c>
      <c r="AX44" s="507" t="s">
        <v>358</v>
      </c>
      <c r="AY44" s="507" t="s">
        <v>358</v>
      </c>
      <c r="AZ44" s="474">
        <f t="shared" si="11"/>
        <v>10723858.797031675</v>
      </c>
      <c r="BA44" s="475">
        <v>0</v>
      </c>
      <c r="BB44" s="476">
        <f t="shared" ref="BB44:BB46" si="68">P44</f>
        <v>2.430067283019135</v>
      </c>
      <c r="BC44" s="475">
        <v>0</v>
      </c>
      <c r="BD44" s="477">
        <f t="shared" ref="BD44:BD46" si="69">(((92178/SUM(P$15:P$71))*P44)/92178)*21417</f>
        <v>478.51343082201453</v>
      </c>
      <c r="BE44" s="475">
        <v>0</v>
      </c>
      <c r="BF44" s="475">
        <v>0.95</v>
      </c>
      <c r="BG44" s="475">
        <v>0</v>
      </c>
      <c r="BH44" s="478" t="s">
        <v>358</v>
      </c>
      <c r="BI44" s="475">
        <v>0</v>
      </c>
      <c r="BJ44" s="475">
        <v>0</v>
      </c>
      <c r="BK44" s="479">
        <v>1.3333333333333333</v>
      </c>
      <c r="BL44" s="480"/>
      <c r="BM44" s="457">
        <v>0</v>
      </c>
      <c r="BN44" s="481" t="s">
        <v>362</v>
      </c>
      <c r="BO44" s="457" t="s">
        <v>358</v>
      </c>
      <c r="BP44" s="483">
        <v>0</v>
      </c>
      <c r="BQ44" s="508" t="s">
        <v>358</v>
      </c>
      <c r="BR44" s="485" t="s">
        <v>358</v>
      </c>
      <c r="BS44" s="487">
        <v>45.77</v>
      </c>
      <c r="BT44" s="487">
        <v>30.99</v>
      </c>
      <c r="BU44" s="488">
        <v>45.77</v>
      </c>
      <c r="BV44" s="489">
        <v>31.81</v>
      </c>
      <c r="BW44" s="490">
        <v>0.66600000000000004</v>
      </c>
      <c r="BX44" s="491">
        <v>0.34499999999999997</v>
      </c>
      <c r="BY44" s="491">
        <v>0.66600000000000004</v>
      </c>
      <c r="BZ44" s="458">
        <v>0.35299999999999998</v>
      </c>
      <c r="CA44" s="364" t="s">
        <v>358</v>
      </c>
      <c r="CB44" s="373" t="s">
        <v>358</v>
      </c>
      <c r="CC44" s="509" t="s">
        <v>358</v>
      </c>
      <c r="CD44" s="459" t="s">
        <v>358</v>
      </c>
      <c r="CE44" s="483" t="s">
        <v>358</v>
      </c>
      <c r="CF44" s="483">
        <v>0</v>
      </c>
    </row>
    <row r="45" spans="1:84" ht="30" customHeight="1" x14ac:dyDescent="0.3">
      <c r="A45" s="57" t="str">
        <f t="shared" si="0"/>
        <v>Unitil - FG&amp;E</v>
      </c>
      <c r="B45" s="63" t="s">
        <v>358</v>
      </c>
      <c r="C45" s="63" t="s">
        <v>358</v>
      </c>
      <c r="D45" s="55" t="s">
        <v>389</v>
      </c>
      <c r="E45" s="55" t="s">
        <v>360</v>
      </c>
      <c r="F45" s="55" t="s">
        <v>391</v>
      </c>
      <c r="G45" s="55" t="s">
        <v>360</v>
      </c>
      <c r="H45" s="9" t="s">
        <v>362</v>
      </c>
      <c r="I45" s="15" t="s">
        <v>435</v>
      </c>
      <c r="J45" s="114" t="s">
        <v>436</v>
      </c>
      <c r="K45" s="494">
        <v>9.5609204577802025</v>
      </c>
      <c r="L45" s="494">
        <v>9.2319997185161018</v>
      </c>
      <c r="M45" s="299">
        <v>620</v>
      </c>
      <c r="N45" s="701">
        <v>7032038.555430606</v>
      </c>
      <c r="O45" s="475" t="s">
        <v>437</v>
      </c>
      <c r="P45" s="495">
        <v>1.5934867429633672</v>
      </c>
      <c r="Q45" s="373" t="s">
        <v>439</v>
      </c>
      <c r="R45" s="496" t="s">
        <v>439</v>
      </c>
      <c r="S45" s="497">
        <v>26</v>
      </c>
      <c r="T45" s="498">
        <f t="shared" si="1"/>
        <v>26</v>
      </c>
      <c r="U45" s="16">
        <v>0</v>
      </c>
      <c r="V45" s="498">
        <f t="shared" si="1"/>
        <v>0</v>
      </c>
      <c r="W45" s="16">
        <v>0</v>
      </c>
      <c r="X45" s="9">
        <v>0</v>
      </c>
      <c r="Y45" s="16">
        <f t="shared" si="2"/>
        <v>26</v>
      </c>
      <c r="Z45" s="9">
        <f t="shared" si="2"/>
        <v>26</v>
      </c>
      <c r="AA45" s="499">
        <v>166.5</v>
      </c>
      <c r="AB45" s="498">
        <f t="shared" si="60"/>
        <v>166.5</v>
      </c>
      <c r="AC45" s="465">
        <v>0</v>
      </c>
      <c r="AD45" s="498">
        <f t="shared" si="61"/>
        <v>0</v>
      </c>
      <c r="AE45" s="16">
        <v>0</v>
      </c>
      <c r="AF45" s="498">
        <f t="shared" si="62"/>
        <v>0</v>
      </c>
      <c r="AG45" s="500">
        <f t="shared" si="63"/>
        <v>166.5</v>
      </c>
      <c r="AH45" s="501">
        <f t="shared" si="63"/>
        <v>166.5</v>
      </c>
      <c r="AI45" s="502">
        <f t="shared" si="14"/>
        <v>0.10448784763051377</v>
      </c>
      <c r="AJ45" s="503">
        <f t="shared" si="64"/>
        <v>271288.44</v>
      </c>
      <c r="AK45" s="504">
        <f t="shared" si="64"/>
        <v>271288.44</v>
      </c>
      <c r="AL45" s="503">
        <f t="shared" si="65"/>
        <v>0</v>
      </c>
      <c r="AM45" s="504">
        <f t="shared" si="65"/>
        <v>0</v>
      </c>
      <c r="AN45" s="503">
        <f t="shared" si="66"/>
        <v>0</v>
      </c>
      <c r="AO45" s="9">
        <v>0</v>
      </c>
      <c r="AP45" s="505">
        <f t="shared" si="67"/>
        <v>271288.44</v>
      </c>
      <c r="AQ45" s="506">
        <f t="shared" si="67"/>
        <v>271288.44</v>
      </c>
      <c r="AR45" s="20" t="s">
        <v>358</v>
      </c>
      <c r="AS45" s="507" t="s">
        <v>358</v>
      </c>
      <c r="AT45" s="507" t="s">
        <v>358</v>
      </c>
      <c r="AU45" s="507" t="s">
        <v>358</v>
      </c>
      <c r="AV45" s="507" t="s">
        <v>358</v>
      </c>
      <c r="AW45" s="507" t="s">
        <v>358</v>
      </c>
      <c r="AX45" s="507" t="s">
        <v>358</v>
      </c>
      <c r="AY45" s="507" t="s">
        <v>358</v>
      </c>
      <c r="AZ45" s="474">
        <f t="shared" si="11"/>
        <v>7032038.555430606</v>
      </c>
      <c r="BA45" s="475">
        <v>0</v>
      </c>
      <c r="BB45" s="476">
        <f t="shared" si="68"/>
        <v>1.5934867429633672</v>
      </c>
      <c r="BC45" s="475">
        <v>0</v>
      </c>
      <c r="BD45" s="477">
        <f t="shared" si="69"/>
        <v>313.77929889968169</v>
      </c>
      <c r="BE45" s="475">
        <v>0</v>
      </c>
      <c r="BF45" s="475">
        <v>0.95</v>
      </c>
      <c r="BG45" s="475">
        <v>0</v>
      </c>
      <c r="BH45" s="478" t="s">
        <v>358</v>
      </c>
      <c r="BI45" s="475">
        <v>0</v>
      </c>
      <c r="BJ45" s="475">
        <v>0</v>
      </c>
      <c r="BK45" s="479">
        <v>1</v>
      </c>
      <c r="BL45" s="480"/>
      <c r="BM45" s="457">
        <v>0</v>
      </c>
      <c r="BN45" s="481" t="s">
        <v>362</v>
      </c>
      <c r="BO45" s="457" t="s">
        <v>358</v>
      </c>
      <c r="BP45" s="483">
        <v>0</v>
      </c>
      <c r="BQ45" s="508" t="s">
        <v>358</v>
      </c>
      <c r="BR45" s="485" t="s">
        <v>358</v>
      </c>
      <c r="BS45" s="487">
        <v>25.74</v>
      </c>
      <c r="BT45" s="487">
        <v>-219.35</v>
      </c>
      <c r="BU45" s="488">
        <v>24.97</v>
      </c>
      <c r="BV45" s="489">
        <v>5.63</v>
      </c>
      <c r="BW45" s="490">
        <v>0.218</v>
      </c>
      <c r="BX45" s="491">
        <v>-0.24399999999999999</v>
      </c>
      <c r="BY45" s="491">
        <v>0.19400000000000001</v>
      </c>
      <c r="BZ45" s="458">
        <v>-5.2999999999999999E-2</v>
      </c>
      <c r="CA45" s="364" t="s">
        <v>358</v>
      </c>
      <c r="CB45" s="373" t="s">
        <v>358</v>
      </c>
      <c r="CC45" s="509" t="s">
        <v>358</v>
      </c>
      <c r="CD45" s="459" t="s">
        <v>358</v>
      </c>
      <c r="CE45" s="483" t="s">
        <v>358</v>
      </c>
      <c r="CF45" s="483">
        <v>0</v>
      </c>
    </row>
    <row r="46" spans="1:84" ht="30" customHeight="1" x14ac:dyDescent="0.3">
      <c r="A46" s="57" t="str">
        <f t="shared" si="0"/>
        <v>Unitil - FG&amp;E</v>
      </c>
      <c r="B46" s="63" t="s">
        <v>358</v>
      </c>
      <c r="C46" s="63" t="s">
        <v>358</v>
      </c>
      <c r="D46" s="55" t="s">
        <v>389</v>
      </c>
      <c r="E46" s="55" t="s">
        <v>360</v>
      </c>
      <c r="F46" s="55" t="s">
        <v>392</v>
      </c>
      <c r="G46" s="55" t="s">
        <v>360</v>
      </c>
      <c r="H46" s="9" t="s">
        <v>362</v>
      </c>
      <c r="I46" s="15" t="s">
        <v>435</v>
      </c>
      <c r="J46" s="114" t="s">
        <v>436</v>
      </c>
      <c r="K46" s="494">
        <v>9.178483639468995</v>
      </c>
      <c r="L46" s="494">
        <v>0.47833136265624243</v>
      </c>
      <c r="M46" s="299">
        <v>0</v>
      </c>
      <c r="N46" s="701">
        <v>0</v>
      </c>
      <c r="O46" s="475" t="s">
        <v>358</v>
      </c>
      <c r="P46" s="495">
        <v>0</v>
      </c>
      <c r="Q46" s="373" t="s">
        <v>439</v>
      </c>
      <c r="R46" s="496" t="s">
        <v>439</v>
      </c>
      <c r="S46" s="16">
        <v>0</v>
      </c>
      <c r="T46" s="498">
        <f t="shared" si="1"/>
        <v>0</v>
      </c>
      <c r="U46" s="16">
        <v>0</v>
      </c>
      <c r="V46" s="498">
        <f t="shared" si="1"/>
        <v>0</v>
      </c>
      <c r="W46" s="16">
        <v>0</v>
      </c>
      <c r="X46" s="9">
        <v>0</v>
      </c>
      <c r="Y46" s="16">
        <f t="shared" si="2"/>
        <v>0</v>
      </c>
      <c r="Z46" s="9">
        <f t="shared" si="2"/>
        <v>0</v>
      </c>
      <c r="AA46" s="510">
        <f t="shared" si="2"/>
        <v>0</v>
      </c>
      <c r="AB46" s="498">
        <f t="shared" si="60"/>
        <v>0</v>
      </c>
      <c r="AC46" s="465">
        <v>0</v>
      </c>
      <c r="AD46" s="498">
        <f t="shared" si="61"/>
        <v>0</v>
      </c>
      <c r="AE46" s="16">
        <v>0</v>
      </c>
      <c r="AF46" s="498">
        <f t="shared" si="62"/>
        <v>0</v>
      </c>
      <c r="AG46" s="500">
        <f t="shared" si="63"/>
        <v>0</v>
      </c>
      <c r="AH46" s="501">
        <f t="shared" si="63"/>
        <v>0</v>
      </c>
      <c r="AI46" s="502" t="str">
        <f t="shared" si="14"/>
        <v/>
      </c>
      <c r="AJ46" s="503">
        <f t="shared" si="64"/>
        <v>0</v>
      </c>
      <c r="AK46" s="504">
        <f t="shared" si="64"/>
        <v>0</v>
      </c>
      <c r="AL46" s="503">
        <f t="shared" si="65"/>
        <v>0</v>
      </c>
      <c r="AM46" s="504">
        <f t="shared" si="65"/>
        <v>0</v>
      </c>
      <c r="AN46" s="503">
        <f t="shared" si="66"/>
        <v>0</v>
      </c>
      <c r="AO46" s="9">
        <v>0</v>
      </c>
      <c r="AP46" s="505">
        <f t="shared" si="67"/>
        <v>0</v>
      </c>
      <c r="AQ46" s="506">
        <f t="shared" si="67"/>
        <v>0</v>
      </c>
      <c r="AR46" s="20" t="s">
        <v>358</v>
      </c>
      <c r="AS46" s="507" t="s">
        <v>358</v>
      </c>
      <c r="AT46" s="507" t="s">
        <v>358</v>
      </c>
      <c r="AU46" s="507" t="s">
        <v>358</v>
      </c>
      <c r="AV46" s="507" t="s">
        <v>358</v>
      </c>
      <c r="AW46" s="507" t="s">
        <v>358</v>
      </c>
      <c r="AX46" s="507" t="s">
        <v>358</v>
      </c>
      <c r="AY46" s="507" t="s">
        <v>358</v>
      </c>
      <c r="AZ46" s="474">
        <f t="shared" si="11"/>
        <v>0</v>
      </c>
      <c r="BA46" s="475">
        <v>0</v>
      </c>
      <c r="BB46" s="476">
        <f t="shared" si="68"/>
        <v>0</v>
      </c>
      <c r="BC46" s="475">
        <v>0</v>
      </c>
      <c r="BD46" s="477">
        <f t="shared" si="69"/>
        <v>0</v>
      </c>
      <c r="BE46" s="475">
        <v>0</v>
      </c>
      <c r="BF46" s="475">
        <v>0.95</v>
      </c>
      <c r="BG46" s="475">
        <v>0</v>
      </c>
      <c r="BH46" s="478" t="s">
        <v>358</v>
      </c>
      <c r="BI46" s="475">
        <v>0</v>
      </c>
      <c r="BJ46" s="475">
        <v>0</v>
      </c>
      <c r="BK46" s="479">
        <v>0</v>
      </c>
      <c r="BL46" s="480"/>
      <c r="BM46" s="457">
        <v>0</v>
      </c>
      <c r="BN46" s="481" t="s">
        <v>362</v>
      </c>
      <c r="BO46" s="457" t="s">
        <v>358</v>
      </c>
      <c r="BP46" s="483">
        <v>0</v>
      </c>
      <c r="BQ46" s="508" t="s">
        <v>358</v>
      </c>
      <c r="BR46" s="485" t="s">
        <v>358</v>
      </c>
      <c r="BS46" s="486" t="s">
        <v>358</v>
      </c>
      <c r="BT46" s="487" t="s">
        <v>358</v>
      </c>
      <c r="BU46" s="488" t="s">
        <v>358</v>
      </c>
      <c r="BV46" s="489" t="s">
        <v>358</v>
      </c>
      <c r="BW46" s="490" t="s">
        <v>358</v>
      </c>
      <c r="BX46" s="491" t="s">
        <v>358</v>
      </c>
      <c r="BY46" s="491" t="s">
        <v>358</v>
      </c>
      <c r="BZ46" s="458" t="s">
        <v>358</v>
      </c>
      <c r="CA46" s="364" t="s">
        <v>358</v>
      </c>
      <c r="CB46" s="373" t="s">
        <v>358</v>
      </c>
      <c r="CC46" s="509" t="s">
        <v>358</v>
      </c>
      <c r="CD46" s="459" t="s">
        <v>358</v>
      </c>
      <c r="CE46" s="483" t="s">
        <v>358</v>
      </c>
      <c r="CF46" s="483">
        <v>0</v>
      </c>
    </row>
    <row r="47" spans="1:84" ht="30" customHeight="1" x14ac:dyDescent="0.3">
      <c r="A47" s="57" t="str">
        <f t="shared" si="0"/>
        <v>Unitil - FG&amp;E</v>
      </c>
      <c r="B47" s="63" t="s">
        <v>358</v>
      </c>
      <c r="C47" s="63" t="s">
        <v>358</v>
      </c>
      <c r="D47" s="55" t="s">
        <v>389</v>
      </c>
      <c r="E47" s="55" t="s">
        <v>360</v>
      </c>
      <c r="F47" s="448"/>
      <c r="G47" s="448"/>
      <c r="H47" s="449"/>
      <c r="I47" s="511"/>
      <c r="J47" s="448"/>
      <c r="K47" s="448" t="s">
        <v>440</v>
      </c>
      <c r="L47" s="448" t="s">
        <v>440</v>
      </c>
      <c r="M47" s="448" t="s">
        <v>440</v>
      </c>
      <c r="N47" s="512"/>
      <c r="O47" s="512"/>
      <c r="P47" s="513" t="s">
        <v>440</v>
      </c>
      <c r="Q47" s="514"/>
      <c r="R47" s="513"/>
      <c r="S47" s="515"/>
      <c r="T47" s="449"/>
      <c r="U47" s="515"/>
      <c r="V47" s="449"/>
      <c r="W47" s="515"/>
      <c r="X47" s="449"/>
      <c r="Y47" s="515"/>
      <c r="Z47" s="449"/>
      <c r="AA47" s="516"/>
      <c r="AB47" s="449"/>
      <c r="AC47" s="517"/>
      <c r="AD47" s="449"/>
      <c r="AE47" s="515"/>
      <c r="AF47" s="449"/>
      <c r="AG47" s="511"/>
      <c r="AH47" s="449"/>
      <c r="AI47" s="518"/>
      <c r="AJ47" s="515"/>
      <c r="AK47" s="449"/>
      <c r="AL47" s="515"/>
      <c r="AM47" s="449"/>
      <c r="AN47" s="515"/>
      <c r="AO47" s="449"/>
      <c r="AP47" s="515"/>
      <c r="AQ47" s="449"/>
      <c r="AR47" s="20" t="s">
        <v>358</v>
      </c>
      <c r="AS47" s="507" t="s">
        <v>358</v>
      </c>
      <c r="AT47" s="507" t="s">
        <v>358</v>
      </c>
      <c r="AU47" s="507" t="s">
        <v>358</v>
      </c>
      <c r="AV47" s="507" t="s">
        <v>358</v>
      </c>
      <c r="AW47" s="507" t="s">
        <v>358</v>
      </c>
      <c r="AX47" s="507" t="s">
        <v>358</v>
      </c>
      <c r="AY47" s="507" t="s">
        <v>358</v>
      </c>
      <c r="AZ47" s="512"/>
      <c r="BA47" s="480"/>
      <c r="BB47" s="480"/>
      <c r="BC47" s="480"/>
      <c r="BD47" s="519"/>
      <c r="BE47" s="480"/>
      <c r="BF47" s="480"/>
      <c r="BG47" s="480"/>
      <c r="BH47" s="480"/>
      <c r="BI47" s="480"/>
      <c r="BJ47" s="480"/>
      <c r="BK47" s="480"/>
      <c r="BL47" s="480"/>
      <c r="BM47" s="457">
        <v>0</v>
      </c>
      <c r="BN47" s="481" t="s">
        <v>362</v>
      </c>
      <c r="BO47" s="457" t="s">
        <v>358</v>
      </c>
      <c r="BP47" s="483">
        <v>0</v>
      </c>
      <c r="BQ47" s="508" t="s">
        <v>358</v>
      </c>
      <c r="BR47" s="485" t="s">
        <v>358</v>
      </c>
      <c r="BS47" s="520"/>
      <c r="BT47" s="521"/>
      <c r="BU47" s="522"/>
      <c r="BV47" s="523"/>
      <c r="BW47" s="524"/>
      <c r="BX47" s="525"/>
      <c r="BY47" s="525"/>
      <c r="BZ47" s="526"/>
      <c r="CA47" s="364" t="s">
        <v>358</v>
      </c>
      <c r="CB47" s="373" t="s">
        <v>358</v>
      </c>
      <c r="CC47" s="509" t="s">
        <v>358</v>
      </c>
      <c r="CD47" s="459" t="s">
        <v>358</v>
      </c>
      <c r="CE47" s="483" t="s">
        <v>358</v>
      </c>
      <c r="CF47" s="483">
        <v>0</v>
      </c>
    </row>
    <row r="48" spans="1:84" ht="30" customHeight="1" x14ac:dyDescent="0.3">
      <c r="A48" s="57" t="str">
        <f t="shared" si="0"/>
        <v>Unitil - FG&amp;E</v>
      </c>
      <c r="B48" s="63" t="s">
        <v>358</v>
      </c>
      <c r="C48" s="63" t="s">
        <v>358</v>
      </c>
      <c r="D48" s="55" t="s">
        <v>393</v>
      </c>
      <c r="E48" s="55" t="s">
        <v>393</v>
      </c>
      <c r="F48" s="55" t="s">
        <v>394</v>
      </c>
      <c r="G48" s="55" t="s">
        <v>393</v>
      </c>
      <c r="H48" s="9" t="s">
        <v>362</v>
      </c>
      <c r="I48" s="15" t="s">
        <v>435</v>
      </c>
      <c r="J48" s="114" t="s">
        <v>436</v>
      </c>
      <c r="K48" s="494">
        <v>9.94335727609141</v>
      </c>
      <c r="L48" s="494">
        <v>46.112299073591906</v>
      </c>
      <c r="M48" s="299">
        <v>1335</v>
      </c>
      <c r="N48" s="701">
        <v>19724868.147982847</v>
      </c>
      <c r="O48" s="475" t="s">
        <v>437</v>
      </c>
      <c r="P48" s="495">
        <v>4.4697303140122449</v>
      </c>
      <c r="Q48" s="373" t="s">
        <v>439</v>
      </c>
      <c r="R48" s="496" t="s">
        <v>439</v>
      </c>
      <c r="S48" s="497">
        <v>141</v>
      </c>
      <c r="T48" s="498">
        <f t="shared" si="1"/>
        <v>141</v>
      </c>
      <c r="U48" s="16">
        <v>0</v>
      </c>
      <c r="V48" s="498">
        <f t="shared" si="1"/>
        <v>0</v>
      </c>
      <c r="W48" s="16">
        <v>0</v>
      </c>
      <c r="X48" s="9">
        <v>0</v>
      </c>
      <c r="Y48" s="16">
        <f t="shared" si="2"/>
        <v>141</v>
      </c>
      <c r="Z48" s="9">
        <f t="shared" si="2"/>
        <v>141</v>
      </c>
      <c r="AA48" s="499">
        <v>1321.4</v>
      </c>
      <c r="AB48" s="498">
        <f t="shared" ref="AB48:AB49" si="70">AA48</f>
        <v>1321.4</v>
      </c>
      <c r="AC48" s="465">
        <v>0</v>
      </c>
      <c r="AD48" s="498">
        <f t="shared" ref="AD48:AD49" si="71">AC48</f>
        <v>0</v>
      </c>
      <c r="AE48" s="16">
        <v>7.6</v>
      </c>
      <c r="AF48" s="498">
        <f t="shared" ref="AF48:AF49" si="72">AE48</f>
        <v>7.6</v>
      </c>
      <c r="AG48" s="500">
        <f t="shared" ref="AG48:AH49" si="73">AA48+AC48+AE48</f>
        <v>1329</v>
      </c>
      <c r="AH48" s="501">
        <f t="shared" si="73"/>
        <v>1329</v>
      </c>
      <c r="AI48" s="502">
        <f t="shared" si="14"/>
        <v>0.29733337508835644</v>
      </c>
      <c r="AJ48" s="503">
        <f t="shared" ref="AJ48:AK49" si="74">AA48*0.186*8760</f>
        <v>2153036.304</v>
      </c>
      <c r="AK48" s="504">
        <f t="shared" si="74"/>
        <v>2153036.304</v>
      </c>
      <c r="AL48" s="503">
        <f t="shared" ref="AL48:AM49" si="75">AC48*8760</f>
        <v>0</v>
      </c>
      <c r="AM48" s="504">
        <f t="shared" si="75"/>
        <v>0</v>
      </c>
      <c r="AN48" s="503">
        <f t="shared" ref="AN48:AN49" si="76">AE48*0.186*8760</f>
        <v>12383.136</v>
      </c>
      <c r="AO48" s="9">
        <v>0</v>
      </c>
      <c r="AP48" s="505">
        <f t="shared" ref="AP48:AQ49" si="77">AJ48+AL48+AN48</f>
        <v>2165419.44</v>
      </c>
      <c r="AQ48" s="506">
        <f t="shared" si="77"/>
        <v>2153036.304</v>
      </c>
      <c r="AR48" s="20" t="s">
        <v>358</v>
      </c>
      <c r="AS48" s="507" t="s">
        <v>358</v>
      </c>
      <c r="AT48" s="507" t="s">
        <v>358</v>
      </c>
      <c r="AU48" s="507" t="s">
        <v>358</v>
      </c>
      <c r="AV48" s="507" t="s">
        <v>358</v>
      </c>
      <c r="AW48" s="507" t="s">
        <v>358</v>
      </c>
      <c r="AX48" s="507" t="s">
        <v>358</v>
      </c>
      <c r="AY48" s="507" t="s">
        <v>358</v>
      </c>
      <c r="AZ48" s="474">
        <f t="shared" si="11"/>
        <v>19724868.147982847</v>
      </c>
      <c r="BA48" s="475">
        <v>0</v>
      </c>
      <c r="BB48" s="476">
        <f t="shared" ref="BB48:BB49" si="78">P48</f>
        <v>4.4697303140122449</v>
      </c>
      <c r="BC48" s="475">
        <v>0</v>
      </c>
      <c r="BD48" s="477">
        <f t="shared" ref="BD48:BD49" si="79">(((92178/SUM(P$15:P$71))*P48)/92178)*21417</f>
        <v>880.15093341360705</v>
      </c>
      <c r="BE48" s="475">
        <v>0</v>
      </c>
      <c r="BF48" s="475">
        <v>0.95</v>
      </c>
      <c r="BG48" s="475">
        <v>0</v>
      </c>
      <c r="BH48" s="478" t="s">
        <v>358</v>
      </c>
      <c r="BI48" s="475">
        <v>0</v>
      </c>
      <c r="BJ48" s="475">
        <v>0</v>
      </c>
      <c r="BK48" s="479">
        <v>1.6666666666666667</v>
      </c>
      <c r="BL48" s="480"/>
      <c r="BM48" s="457">
        <v>0</v>
      </c>
      <c r="BN48" s="481" t="s">
        <v>362</v>
      </c>
      <c r="BO48" s="457" t="s">
        <v>358</v>
      </c>
      <c r="BP48" s="483">
        <v>0</v>
      </c>
      <c r="BQ48" s="508" t="s">
        <v>358</v>
      </c>
      <c r="BR48" s="485" t="s">
        <v>358</v>
      </c>
      <c r="BS48" s="486">
        <v>282.97000000000003</v>
      </c>
      <c r="BT48" s="487">
        <v>-1.61</v>
      </c>
      <c r="BU48" s="488">
        <v>282.20999999999998</v>
      </c>
      <c r="BV48" s="489">
        <v>146.80000000000001</v>
      </c>
      <c r="BW48" s="490">
        <v>2.4790000000000001</v>
      </c>
      <c r="BX48" s="491">
        <v>-0.38400000000000001</v>
      </c>
      <c r="BY48" s="491">
        <v>2.4670000000000001</v>
      </c>
      <c r="BZ48" s="458">
        <v>0.58099999999999996</v>
      </c>
      <c r="CA48" s="364" t="s">
        <v>358</v>
      </c>
      <c r="CB48" s="373" t="s">
        <v>358</v>
      </c>
      <c r="CC48" s="509" t="s">
        <v>358</v>
      </c>
      <c r="CD48" s="459" t="s">
        <v>358</v>
      </c>
      <c r="CE48" s="483" t="s">
        <v>358</v>
      </c>
      <c r="CF48" s="483">
        <v>0</v>
      </c>
    </row>
    <row r="49" spans="1:84" ht="30" customHeight="1" x14ac:dyDescent="0.3">
      <c r="A49" s="57" t="str">
        <f t="shared" si="0"/>
        <v>Unitil - FG&amp;E</v>
      </c>
      <c r="B49" s="63" t="s">
        <v>358</v>
      </c>
      <c r="C49" s="63" t="s">
        <v>358</v>
      </c>
      <c r="D49" s="55" t="s">
        <v>393</v>
      </c>
      <c r="E49" s="55" t="s">
        <v>393</v>
      </c>
      <c r="F49" s="55" t="s">
        <v>395</v>
      </c>
      <c r="G49" s="55" t="s">
        <v>396</v>
      </c>
      <c r="H49" s="9" t="s">
        <v>362</v>
      </c>
      <c r="I49" s="15" t="s">
        <v>435</v>
      </c>
      <c r="J49" s="114" t="s">
        <v>436</v>
      </c>
      <c r="K49" s="494">
        <v>11.014180367362794</v>
      </c>
      <c r="L49" s="494">
        <v>46.097022823084089</v>
      </c>
      <c r="M49" s="299">
        <v>1648</v>
      </c>
      <c r="N49" s="701">
        <v>16771411.954701997</v>
      </c>
      <c r="O49" s="475" t="s">
        <v>437</v>
      </c>
      <c r="P49" s="495">
        <v>3.8004658819676309</v>
      </c>
      <c r="Q49" s="373" t="s">
        <v>439</v>
      </c>
      <c r="R49" s="496" t="s">
        <v>439</v>
      </c>
      <c r="S49" s="497">
        <v>112</v>
      </c>
      <c r="T49" s="498">
        <f t="shared" si="1"/>
        <v>112</v>
      </c>
      <c r="U49" s="16">
        <v>0</v>
      </c>
      <c r="V49" s="498">
        <f t="shared" si="1"/>
        <v>0</v>
      </c>
      <c r="W49" s="16">
        <v>0</v>
      </c>
      <c r="X49" s="9">
        <v>0</v>
      </c>
      <c r="Y49" s="16">
        <f t="shared" si="2"/>
        <v>112</v>
      </c>
      <c r="Z49" s="9">
        <f t="shared" si="2"/>
        <v>112</v>
      </c>
      <c r="AA49" s="499">
        <v>3730.5</v>
      </c>
      <c r="AB49" s="498">
        <f t="shared" si="70"/>
        <v>3730.5</v>
      </c>
      <c r="AC49" s="465">
        <v>0</v>
      </c>
      <c r="AD49" s="498">
        <f t="shared" si="71"/>
        <v>0</v>
      </c>
      <c r="AE49" s="16">
        <v>9.3000000000000007</v>
      </c>
      <c r="AF49" s="498">
        <f t="shared" si="72"/>
        <v>9.3000000000000007</v>
      </c>
      <c r="AG49" s="500">
        <f t="shared" si="73"/>
        <v>3739.8</v>
      </c>
      <c r="AH49" s="501">
        <f t="shared" si="73"/>
        <v>3739.8</v>
      </c>
      <c r="AI49" s="502">
        <f t="shared" si="14"/>
        <v>0.9840372512603055</v>
      </c>
      <c r="AJ49" s="503">
        <f t="shared" si="74"/>
        <v>6078327.4800000004</v>
      </c>
      <c r="AK49" s="504">
        <f t="shared" si="74"/>
        <v>6078327.4800000004</v>
      </c>
      <c r="AL49" s="503">
        <f t="shared" si="75"/>
        <v>0</v>
      </c>
      <c r="AM49" s="504">
        <f t="shared" si="75"/>
        <v>0</v>
      </c>
      <c r="AN49" s="503">
        <f t="shared" si="76"/>
        <v>15153.048000000003</v>
      </c>
      <c r="AO49" s="9">
        <v>0</v>
      </c>
      <c r="AP49" s="505">
        <f t="shared" si="77"/>
        <v>6093480.5280000009</v>
      </c>
      <c r="AQ49" s="506">
        <f t="shared" si="77"/>
        <v>6078327.4800000004</v>
      </c>
      <c r="AR49" s="20" t="s">
        <v>358</v>
      </c>
      <c r="AS49" s="507" t="s">
        <v>358</v>
      </c>
      <c r="AT49" s="507" t="s">
        <v>358</v>
      </c>
      <c r="AU49" s="507" t="s">
        <v>358</v>
      </c>
      <c r="AV49" s="507" t="s">
        <v>358</v>
      </c>
      <c r="AW49" s="507" t="s">
        <v>358</v>
      </c>
      <c r="AX49" s="507" t="s">
        <v>358</v>
      </c>
      <c r="AY49" s="507" t="s">
        <v>358</v>
      </c>
      <c r="AZ49" s="474">
        <f t="shared" si="11"/>
        <v>16771411.954701997</v>
      </c>
      <c r="BA49" s="475">
        <v>0</v>
      </c>
      <c r="BB49" s="476">
        <f t="shared" si="78"/>
        <v>3.8004658819676309</v>
      </c>
      <c r="BC49" s="475">
        <v>0</v>
      </c>
      <c r="BD49" s="477">
        <f t="shared" si="79"/>
        <v>748.36362787574092</v>
      </c>
      <c r="BE49" s="475">
        <v>0</v>
      </c>
      <c r="BF49" s="475">
        <v>0.95</v>
      </c>
      <c r="BG49" s="475">
        <v>0</v>
      </c>
      <c r="BH49" s="478" t="s">
        <v>358</v>
      </c>
      <c r="BI49" s="475">
        <v>0</v>
      </c>
      <c r="BJ49" s="475">
        <v>0</v>
      </c>
      <c r="BK49" s="479">
        <v>2</v>
      </c>
      <c r="BL49" s="480"/>
      <c r="BM49" s="457">
        <v>0</v>
      </c>
      <c r="BN49" s="481" t="s">
        <v>362</v>
      </c>
      <c r="BO49" s="457" t="s">
        <v>358</v>
      </c>
      <c r="BP49" s="483">
        <v>0</v>
      </c>
      <c r="BQ49" s="508" t="s">
        <v>358</v>
      </c>
      <c r="BR49" s="485" t="s">
        <v>358</v>
      </c>
      <c r="BS49" s="486">
        <v>77.900000000000006</v>
      </c>
      <c r="BT49" s="487">
        <v>-115.19</v>
      </c>
      <c r="BU49" s="488">
        <v>76.819999999999993</v>
      </c>
      <c r="BV49" s="489">
        <v>-19.27</v>
      </c>
      <c r="BW49" s="490">
        <v>1.06</v>
      </c>
      <c r="BX49" s="491">
        <v>-1.131</v>
      </c>
      <c r="BY49" s="491">
        <v>1.026</v>
      </c>
      <c r="BZ49" s="458">
        <v>-0.54300000000000004</v>
      </c>
      <c r="CA49" s="364" t="s">
        <v>358</v>
      </c>
      <c r="CB49" s="373" t="s">
        <v>358</v>
      </c>
      <c r="CC49" s="509" t="s">
        <v>358</v>
      </c>
      <c r="CD49" s="459" t="s">
        <v>358</v>
      </c>
      <c r="CE49" s="483" t="s">
        <v>358</v>
      </c>
      <c r="CF49" s="483">
        <v>0</v>
      </c>
    </row>
    <row r="50" spans="1:84" ht="30" customHeight="1" x14ac:dyDescent="0.3">
      <c r="A50" s="57" t="str">
        <f t="shared" si="0"/>
        <v>Unitil - FG&amp;E</v>
      </c>
      <c r="B50" s="63" t="s">
        <v>358</v>
      </c>
      <c r="C50" s="63" t="s">
        <v>358</v>
      </c>
      <c r="D50" s="55" t="s">
        <v>393</v>
      </c>
      <c r="E50" s="55" t="s">
        <v>393</v>
      </c>
      <c r="F50" s="448"/>
      <c r="G50" s="448"/>
      <c r="H50" s="449"/>
      <c r="I50" s="511"/>
      <c r="J50" s="448"/>
      <c r="K50" s="448" t="s">
        <v>440</v>
      </c>
      <c r="L50" s="448" t="s">
        <v>440</v>
      </c>
      <c r="M50" s="448" t="s">
        <v>440</v>
      </c>
      <c r="N50" s="512" t="s">
        <v>440</v>
      </c>
      <c r="O50" s="512"/>
      <c r="P50" s="513" t="s">
        <v>440</v>
      </c>
      <c r="Q50" s="514"/>
      <c r="R50" s="513"/>
      <c r="S50" s="515"/>
      <c r="T50" s="449"/>
      <c r="U50" s="515"/>
      <c r="V50" s="449"/>
      <c r="W50" s="515"/>
      <c r="X50" s="449"/>
      <c r="Y50" s="515"/>
      <c r="Z50" s="449"/>
      <c r="AA50" s="516"/>
      <c r="AB50" s="449"/>
      <c r="AC50" s="517"/>
      <c r="AD50" s="449"/>
      <c r="AE50" s="515"/>
      <c r="AF50" s="449"/>
      <c r="AG50" s="511"/>
      <c r="AH50" s="449"/>
      <c r="AI50" s="518"/>
      <c r="AJ50" s="515"/>
      <c r="AK50" s="449"/>
      <c r="AL50" s="515"/>
      <c r="AM50" s="449"/>
      <c r="AN50" s="515"/>
      <c r="AO50" s="449"/>
      <c r="AP50" s="515"/>
      <c r="AQ50" s="449"/>
      <c r="AR50" s="20" t="s">
        <v>358</v>
      </c>
      <c r="AS50" s="507" t="s">
        <v>358</v>
      </c>
      <c r="AT50" s="507" t="s">
        <v>358</v>
      </c>
      <c r="AU50" s="507" t="s">
        <v>358</v>
      </c>
      <c r="AV50" s="507" t="s">
        <v>358</v>
      </c>
      <c r="AW50" s="507" t="s">
        <v>358</v>
      </c>
      <c r="AX50" s="507" t="s">
        <v>358</v>
      </c>
      <c r="AY50" s="507" t="s">
        <v>358</v>
      </c>
      <c r="AZ50" s="512"/>
      <c r="BA50" s="480"/>
      <c r="BB50" s="480"/>
      <c r="BC50" s="480"/>
      <c r="BD50" s="519"/>
      <c r="BE50" s="480"/>
      <c r="BF50" s="480"/>
      <c r="BG50" s="480"/>
      <c r="BH50" s="480"/>
      <c r="BI50" s="480"/>
      <c r="BJ50" s="480"/>
      <c r="BK50" s="480"/>
      <c r="BL50" s="480"/>
      <c r="BM50" s="457">
        <v>0</v>
      </c>
      <c r="BN50" s="481" t="s">
        <v>362</v>
      </c>
      <c r="BO50" s="457" t="s">
        <v>358</v>
      </c>
      <c r="BP50" s="483">
        <v>0</v>
      </c>
      <c r="BQ50" s="508" t="s">
        <v>358</v>
      </c>
      <c r="BR50" s="485" t="s">
        <v>358</v>
      </c>
      <c r="BS50" s="520"/>
      <c r="BT50" s="521"/>
      <c r="BU50" s="522"/>
      <c r="BV50" s="523"/>
      <c r="BW50" s="524"/>
      <c r="BX50" s="525"/>
      <c r="BY50" s="525"/>
      <c r="BZ50" s="526"/>
      <c r="CA50" s="364" t="s">
        <v>358</v>
      </c>
      <c r="CB50" s="373" t="s">
        <v>358</v>
      </c>
      <c r="CC50" s="509" t="s">
        <v>358</v>
      </c>
      <c r="CD50" s="459" t="s">
        <v>358</v>
      </c>
      <c r="CE50" s="483" t="s">
        <v>358</v>
      </c>
      <c r="CF50" s="483">
        <v>0</v>
      </c>
    </row>
    <row r="51" spans="1:84" ht="30" customHeight="1" x14ac:dyDescent="0.3">
      <c r="A51" s="57" t="str">
        <f t="shared" si="0"/>
        <v>Unitil - FG&amp;E</v>
      </c>
      <c r="B51" s="63" t="s">
        <v>358</v>
      </c>
      <c r="C51" s="63" t="s">
        <v>358</v>
      </c>
      <c r="D51" s="55" t="s">
        <v>397</v>
      </c>
      <c r="E51" s="55" t="s">
        <v>393</v>
      </c>
      <c r="F51" s="55" t="s">
        <v>398</v>
      </c>
      <c r="G51" s="55" t="s">
        <v>399</v>
      </c>
      <c r="H51" s="9" t="s">
        <v>362</v>
      </c>
      <c r="I51" s="15" t="s">
        <v>435</v>
      </c>
      <c r="J51" s="114" t="s">
        <v>436</v>
      </c>
      <c r="K51" s="494">
        <v>12.620415004269868</v>
      </c>
      <c r="L51" s="494">
        <v>6.1322632880004928</v>
      </c>
      <c r="M51" s="299">
        <v>1243</v>
      </c>
      <c r="N51" s="701">
        <v>8579087.0376253389</v>
      </c>
      <c r="O51" s="475" t="s">
        <v>437</v>
      </c>
      <c r="P51" s="495">
        <v>1.944053826415308</v>
      </c>
      <c r="Q51" s="373" t="s">
        <v>439</v>
      </c>
      <c r="R51" s="496" t="s">
        <v>439</v>
      </c>
      <c r="S51" s="497">
        <v>33</v>
      </c>
      <c r="T51" s="498">
        <f t="shared" si="1"/>
        <v>33</v>
      </c>
      <c r="U51" s="16">
        <v>0</v>
      </c>
      <c r="V51" s="498">
        <f t="shared" si="1"/>
        <v>0</v>
      </c>
      <c r="W51" s="16">
        <v>1</v>
      </c>
      <c r="X51" s="9">
        <v>0</v>
      </c>
      <c r="Y51" s="16">
        <f t="shared" si="2"/>
        <v>34</v>
      </c>
      <c r="Z51" s="9">
        <f t="shared" si="2"/>
        <v>33</v>
      </c>
      <c r="AA51" s="499">
        <v>173</v>
      </c>
      <c r="AB51" s="498">
        <f t="shared" ref="AB51:AB53" si="80">AA51</f>
        <v>173</v>
      </c>
      <c r="AC51" s="465">
        <v>0</v>
      </c>
      <c r="AD51" s="498">
        <f t="shared" ref="AD51:AD53" si="81">AC51</f>
        <v>0</v>
      </c>
      <c r="AE51" s="16">
        <v>9.5</v>
      </c>
      <c r="AF51" s="498">
        <f t="shared" ref="AF51:AF53" si="82">AE51</f>
        <v>9.5</v>
      </c>
      <c r="AG51" s="500">
        <f t="shared" ref="AG51:AH53" si="83">AA51+AC51+AE51</f>
        <v>182.5</v>
      </c>
      <c r="AH51" s="501">
        <f t="shared" si="83"/>
        <v>182.5</v>
      </c>
      <c r="AI51" s="502">
        <f t="shared" si="14"/>
        <v>9.3876001538762202E-2</v>
      </c>
      <c r="AJ51" s="503">
        <f t="shared" ref="AJ51:AK53" si="84">AA51*0.186*8760</f>
        <v>281879.27999999997</v>
      </c>
      <c r="AK51" s="504">
        <f t="shared" si="84"/>
        <v>281879.27999999997</v>
      </c>
      <c r="AL51" s="503">
        <f t="shared" ref="AL51:AM53" si="85">AC51*8760</f>
        <v>0</v>
      </c>
      <c r="AM51" s="504">
        <f t="shared" si="85"/>
        <v>0</v>
      </c>
      <c r="AN51" s="503">
        <f t="shared" ref="AN51:AN53" si="86">AE51*0.186*8760</f>
        <v>15478.919999999998</v>
      </c>
      <c r="AO51" s="9">
        <v>0</v>
      </c>
      <c r="AP51" s="505">
        <f t="shared" ref="AP51:AQ53" si="87">AJ51+AL51+AN51</f>
        <v>297358.19999999995</v>
      </c>
      <c r="AQ51" s="506">
        <f t="shared" si="87"/>
        <v>281879.27999999997</v>
      </c>
      <c r="AR51" s="20" t="s">
        <v>358</v>
      </c>
      <c r="AS51" s="507" t="s">
        <v>358</v>
      </c>
      <c r="AT51" s="507" t="s">
        <v>358</v>
      </c>
      <c r="AU51" s="507" t="s">
        <v>358</v>
      </c>
      <c r="AV51" s="507" t="s">
        <v>358</v>
      </c>
      <c r="AW51" s="507" t="s">
        <v>358</v>
      </c>
      <c r="AX51" s="507" t="s">
        <v>358</v>
      </c>
      <c r="AY51" s="507" t="s">
        <v>358</v>
      </c>
      <c r="AZ51" s="474">
        <f t="shared" si="11"/>
        <v>8579087.0376253389</v>
      </c>
      <c r="BA51" s="475">
        <v>0</v>
      </c>
      <c r="BB51" s="476">
        <f t="shared" ref="BB51:BB55" si="88">P51</f>
        <v>1.944053826415308</v>
      </c>
      <c r="BC51" s="475">
        <v>0</v>
      </c>
      <c r="BD51" s="477">
        <f t="shared" ref="BD51:BD58" si="89">(((92178/SUM(P$15:P$71))*P51)/92178)*21417</f>
        <v>382.81074465761174</v>
      </c>
      <c r="BE51" s="475">
        <v>0</v>
      </c>
      <c r="BF51" s="475">
        <v>0.95</v>
      </c>
      <c r="BG51" s="475">
        <v>0</v>
      </c>
      <c r="BH51" s="478" t="s">
        <v>358</v>
      </c>
      <c r="BI51" s="475">
        <v>0</v>
      </c>
      <c r="BJ51" s="475">
        <v>0</v>
      </c>
      <c r="BK51" s="479">
        <v>1.6666666666666667</v>
      </c>
      <c r="BL51" s="480"/>
      <c r="BM51" s="457">
        <v>0</v>
      </c>
      <c r="BN51" s="481" t="s">
        <v>362</v>
      </c>
      <c r="BO51" s="457" t="s">
        <v>358</v>
      </c>
      <c r="BP51" s="483">
        <v>0</v>
      </c>
      <c r="BQ51" s="508" t="s">
        <v>358</v>
      </c>
      <c r="BR51" s="485" t="s">
        <v>358</v>
      </c>
      <c r="BS51" s="486">
        <v>32.909999999999997</v>
      </c>
      <c r="BT51" s="487">
        <v>-36.869999999999997</v>
      </c>
      <c r="BU51" s="488">
        <v>32.909999999999997</v>
      </c>
      <c r="BV51" s="489">
        <v>29.02</v>
      </c>
      <c r="BW51" s="490">
        <v>0.108</v>
      </c>
      <c r="BX51" s="491">
        <v>-0.96</v>
      </c>
      <c r="BY51" s="491">
        <v>0.108</v>
      </c>
      <c r="BZ51" s="458">
        <v>0.04</v>
      </c>
      <c r="CA51" s="364" t="s">
        <v>358</v>
      </c>
      <c r="CB51" s="373" t="s">
        <v>358</v>
      </c>
      <c r="CC51" s="509" t="s">
        <v>358</v>
      </c>
      <c r="CD51" s="459" t="s">
        <v>358</v>
      </c>
      <c r="CE51" s="483" t="s">
        <v>358</v>
      </c>
      <c r="CF51" s="483">
        <v>0</v>
      </c>
    </row>
    <row r="52" spans="1:84" ht="30" customHeight="1" x14ac:dyDescent="0.3">
      <c r="A52" s="57" t="str">
        <f t="shared" si="0"/>
        <v>Unitil - FG&amp;E</v>
      </c>
      <c r="B52" s="63" t="s">
        <v>358</v>
      </c>
      <c r="C52" s="63" t="s">
        <v>358</v>
      </c>
      <c r="D52" s="55" t="s">
        <v>397</v>
      </c>
      <c r="E52" s="55" t="s">
        <v>393</v>
      </c>
      <c r="F52" s="55" t="s">
        <v>400</v>
      </c>
      <c r="G52" s="55" t="s">
        <v>399</v>
      </c>
      <c r="H52" s="9" t="s">
        <v>362</v>
      </c>
      <c r="I52" s="15" t="s">
        <v>435</v>
      </c>
      <c r="J52" s="114" t="s">
        <v>436</v>
      </c>
      <c r="K52" s="494">
        <v>11.473104549336242</v>
      </c>
      <c r="L52" s="494">
        <v>22.753390133085055</v>
      </c>
      <c r="M52" s="299">
        <v>1229</v>
      </c>
      <c r="N52" s="701">
        <v>16490130.412484773</v>
      </c>
      <c r="O52" s="475" t="s">
        <v>437</v>
      </c>
      <c r="P52" s="495">
        <v>3.7367264122490966</v>
      </c>
      <c r="Q52" s="373" t="s">
        <v>439</v>
      </c>
      <c r="R52" s="496" t="s">
        <v>439</v>
      </c>
      <c r="S52" s="497">
        <v>124</v>
      </c>
      <c r="T52" s="498">
        <f t="shared" si="1"/>
        <v>124</v>
      </c>
      <c r="U52" s="16">
        <v>0</v>
      </c>
      <c r="V52" s="498">
        <f t="shared" si="1"/>
        <v>0</v>
      </c>
      <c r="W52" s="16">
        <v>0</v>
      </c>
      <c r="X52" s="9">
        <v>0</v>
      </c>
      <c r="Y52" s="16">
        <f t="shared" si="2"/>
        <v>124</v>
      </c>
      <c r="Z52" s="9">
        <f t="shared" si="2"/>
        <v>124</v>
      </c>
      <c r="AA52" s="499">
        <v>1335.4</v>
      </c>
      <c r="AB52" s="498">
        <f t="shared" si="80"/>
        <v>1335.4</v>
      </c>
      <c r="AC52" s="465">
        <v>0</v>
      </c>
      <c r="AD52" s="498">
        <f t="shared" si="81"/>
        <v>0</v>
      </c>
      <c r="AE52" s="16">
        <v>0</v>
      </c>
      <c r="AF52" s="498">
        <f t="shared" si="82"/>
        <v>0</v>
      </c>
      <c r="AG52" s="500">
        <f t="shared" si="83"/>
        <v>1335.4</v>
      </c>
      <c r="AH52" s="501">
        <f t="shared" si="83"/>
        <v>1335.4</v>
      </c>
      <c r="AI52" s="502">
        <f t="shared" si="14"/>
        <v>0.35737162764245212</v>
      </c>
      <c r="AJ52" s="503">
        <f t="shared" si="84"/>
        <v>2175847.344</v>
      </c>
      <c r="AK52" s="504">
        <f t="shared" si="84"/>
        <v>2175847.344</v>
      </c>
      <c r="AL52" s="503">
        <f t="shared" si="85"/>
        <v>0</v>
      </c>
      <c r="AM52" s="504">
        <f t="shared" si="85"/>
        <v>0</v>
      </c>
      <c r="AN52" s="503">
        <f t="shared" si="86"/>
        <v>0</v>
      </c>
      <c r="AO52" s="9">
        <v>0</v>
      </c>
      <c r="AP52" s="505">
        <f t="shared" si="87"/>
        <v>2175847.344</v>
      </c>
      <c r="AQ52" s="506">
        <f t="shared" si="87"/>
        <v>2175847.344</v>
      </c>
      <c r="AR52" s="20" t="s">
        <v>358</v>
      </c>
      <c r="AS52" s="507" t="s">
        <v>358</v>
      </c>
      <c r="AT52" s="507" t="s">
        <v>358</v>
      </c>
      <c r="AU52" s="507" t="s">
        <v>358</v>
      </c>
      <c r="AV52" s="507" t="s">
        <v>358</v>
      </c>
      <c r="AW52" s="507" t="s">
        <v>358</v>
      </c>
      <c r="AX52" s="507" t="s">
        <v>358</v>
      </c>
      <c r="AY52" s="507" t="s">
        <v>358</v>
      </c>
      <c r="AZ52" s="474">
        <f t="shared" si="11"/>
        <v>16490130.412484773</v>
      </c>
      <c r="BA52" s="475">
        <v>0</v>
      </c>
      <c r="BB52" s="476">
        <f t="shared" si="88"/>
        <v>3.7367264122490966</v>
      </c>
      <c r="BC52" s="475">
        <v>0</v>
      </c>
      <c r="BD52" s="477">
        <f t="shared" si="89"/>
        <v>735.81245591975369</v>
      </c>
      <c r="BE52" s="475">
        <v>0</v>
      </c>
      <c r="BF52" s="475">
        <v>0.95</v>
      </c>
      <c r="BG52" s="475">
        <v>0</v>
      </c>
      <c r="BH52" s="478" t="s">
        <v>358</v>
      </c>
      <c r="BI52" s="475">
        <v>0</v>
      </c>
      <c r="BJ52" s="475">
        <v>0</v>
      </c>
      <c r="BK52" s="479">
        <v>1.6666666666666667</v>
      </c>
      <c r="BL52" s="480"/>
      <c r="BM52" s="457">
        <v>0</v>
      </c>
      <c r="BN52" s="481" t="s">
        <v>362</v>
      </c>
      <c r="BO52" s="457" t="s">
        <v>358</v>
      </c>
      <c r="BP52" s="483">
        <v>0</v>
      </c>
      <c r="BQ52" s="508" t="s">
        <v>358</v>
      </c>
      <c r="BR52" s="485" t="s">
        <v>358</v>
      </c>
      <c r="BS52" s="486">
        <v>114.59</v>
      </c>
      <c r="BT52" s="487">
        <v>-122.92</v>
      </c>
      <c r="BU52" s="488">
        <v>114.59</v>
      </c>
      <c r="BV52" s="489">
        <v>32.5</v>
      </c>
      <c r="BW52" s="490">
        <v>1.4750000000000001</v>
      </c>
      <c r="BX52" s="491">
        <v>-1.4319999999999999</v>
      </c>
      <c r="BY52" s="491">
        <v>1.4750000000000001</v>
      </c>
      <c r="BZ52" s="458">
        <v>-0.04</v>
      </c>
      <c r="CA52" s="364" t="s">
        <v>358</v>
      </c>
      <c r="CB52" s="373" t="s">
        <v>358</v>
      </c>
      <c r="CC52" s="509" t="s">
        <v>358</v>
      </c>
      <c r="CD52" s="459" t="s">
        <v>358</v>
      </c>
      <c r="CE52" s="483" t="s">
        <v>358</v>
      </c>
      <c r="CF52" s="483">
        <v>0</v>
      </c>
    </row>
    <row r="53" spans="1:84" ht="30" customHeight="1" x14ac:dyDescent="0.3">
      <c r="A53" s="57" t="str">
        <f t="shared" si="0"/>
        <v>Unitil - FG&amp;E</v>
      </c>
      <c r="B53" s="63" t="s">
        <v>358</v>
      </c>
      <c r="C53" s="63" t="s">
        <v>358</v>
      </c>
      <c r="D53" s="55" t="s">
        <v>397</v>
      </c>
      <c r="E53" s="55" t="s">
        <v>393</v>
      </c>
      <c r="F53" s="55" t="s">
        <v>401</v>
      </c>
      <c r="G53" s="55" t="s">
        <v>393</v>
      </c>
      <c r="H53" s="9" t="s">
        <v>362</v>
      </c>
      <c r="I53" s="15" t="s">
        <v>435</v>
      </c>
      <c r="J53" s="114" t="s">
        <v>436</v>
      </c>
      <c r="K53" s="494">
        <v>12.692121907703218</v>
      </c>
      <c r="L53" s="494">
        <v>18.741993429636402</v>
      </c>
      <c r="M53" s="299">
        <v>1311</v>
      </c>
      <c r="N53" s="701">
        <v>12552188.821443634</v>
      </c>
      <c r="O53" s="475" t="s">
        <v>437</v>
      </c>
      <c r="P53" s="495">
        <v>2.8443738361896109</v>
      </c>
      <c r="Q53" s="373" t="s">
        <v>439</v>
      </c>
      <c r="R53" s="496" t="s">
        <v>439</v>
      </c>
      <c r="S53" s="497">
        <v>88</v>
      </c>
      <c r="T53" s="498">
        <f t="shared" si="1"/>
        <v>88</v>
      </c>
      <c r="U53" s="16">
        <v>0</v>
      </c>
      <c r="V53" s="498">
        <f t="shared" si="1"/>
        <v>0</v>
      </c>
      <c r="W53" s="16">
        <v>0</v>
      </c>
      <c r="X53" s="9">
        <v>0</v>
      </c>
      <c r="Y53" s="16">
        <f t="shared" si="2"/>
        <v>88</v>
      </c>
      <c r="Z53" s="9">
        <f t="shared" si="2"/>
        <v>88</v>
      </c>
      <c r="AA53" s="499">
        <v>1882.5</v>
      </c>
      <c r="AB53" s="498">
        <f t="shared" si="80"/>
        <v>1882.5</v>
      </c>
      <c r="AC53" s="465">
        <v>0</v>
      </c>
      <c r="AD53" s="498">
        <f t="shared" si="81"/>
        <v>0</v>
      </c>
      <c r="AE53" s="16">
        <v>0</v>
      </c>
      <c r="AF53" s="498">
        <f t="shared" si="82"/>
        <v>0</v>
      </c>
      <c r="AG53" s="500">
        <f t="shared" si="83"/>
        <v>1882.5</v>
      </c>
      <c r="AH53" s="501">
        <f t="shared" si="83"/>
        <v>1882.5</v>
      </c>
      <c r="AI53" s="502">
        <f t="shared" si="14"/>
        <v>0.66183283506848756</v>
      </c>
      <c r="AJ53" s="503">
        <f t="shared" si="84"/>
        <v>3067270.1999999997</v>
      </c>
      <c r="AK53" s="504">
        <f t="shared" si="84"/>
        <v>3067270.1999999997</v>
      </c>
      <c r="AL53" s="503">
        <f t="shared" si="85"/>
        <v>0</v>
      </c>
      <c r="AM53" s="504">
        <f t="shared" si="85"/>
        <v>0</v>
      </c>
      <c r="AN53" s="503">
        <f t="shared" si="86"/>
        <v>0</v>
      </c>
      <c r="AO53" s="9">
        <v>0</v>
      </c>
      <c r="AP53" s="505">
        <f t="shared" si="87"/>
        <v>3067270.1999999997</v>
      </c>
      <c r="AQ53" s="506">
        <f t="shared" si="87"/>
        <v>3067270.1999999997</v>
      </c>
      <c r="AR53" s="20" t="s">
        <v>358</v>
      </c>
      <c r="AS53" s="507" t="s">
        <v>358</v>
      </c>
      <c r="AT53" s="507" t="s">
        <v>358</v>
      </c>
      <c r="AU53" s="507" t="s">
        <v>358</v>
      </c>
      <c r="AV53" s="507" t="s">
        <v>358</v>
      </c>
      <c r="AW53" s="507" t="s">
        <v>358</v>
      </c>
      <c r="AX53" s="507" t="s">
        <v>358</v>
      </c>
      <c r="AY53" s="507" t="s">
        <v>358</v>
      </c>
      <c r="AZ53" s="474">
        <f t="shared" si="11"/>
        <v>12552188.821443634</v>
      </c>
      <c r="BA53" s="475">
        <v>0</v>
      </c>
      <c r="BB53" s="476">
        <f t="shared" si="88"/>
        <v>2.8443738361896109</v>
      </c>
      <c r="BC53" s="475">
        <v>0</v>
      </c>
      <c r="BD53" s="477">
        <f t="shared" si="89"/>
        <v>560.09604853593191</v>
      </c>
      <c r="BE53" s="475">
        <v>0</v>
      </c>
      <c r="BF53" s="475">
        <v>0.95</v>
      </c>
      <c r="BG53" s="475">
        <v>0</v>
      </c>
      <c r="BH53" s="478" t="s">
        <v>358</v>
      </c>
      <c r="BI53" s="475">
        <v>0</v>
      </c>
      <c r="BJ53" s="475">
        <v>0</v>
      </c>
      <c r="BK53" s="479">
        <v>1.3333333333333333</v>
      </c>
      <c r="BL53" s="480"/>
      <c r="BM53" s="457">
        <v>0</v>
      </c>
      <c r="BN53" s="481" t="s">
        <v>362</v>
      </c>
      <c r="BO53" s="457" t="s">
        <v>358</v>
      </c>
      <c r="BP53" s="483">
        <v>0</v>
      </c>
      <c r="BQ53" s="508" t="s">
        <v>358</v>
      </c>
      <c r="BR53" s="485" t="s">
        <v>358</v>
      </c>
      <c r="BS53" s="486">
        <v>16.41</v>
      </c>
      <c r="BT53" s="487">
        <v>-198.77</v>
      </c>
      <c r="BU53" s="488">
        <v>16.329999999999998</v>
      </c>
      <c r="BV53" s="489">
        <v>-23.95</v>
      </c>
      <c r="BW53" s="490">
        <v>0.24099999999999999</v>
      </c>
      <c r="BX53" s="491">
        <v>-1.831</v>
      </c>
      <c r="BY53" s="491">
        <v>0.23699999999999999</v>
      </c>
      <c r="BZ53" s="458">
        <v>-0.42</v>
      </c>
      <c r="CA53" s="364" t="s">
        <v>358</v>
      </c>
      <c r="CB53" s="373" t="s">
        <v>358</v>
      </c>
      <c r="CC53" s="509" t="s">
        <v>358</v>
      </c>
      <c r="CD53" s="459" t="s">
        <v>358</v>
      </c>
      <c r="CE53" s="483" t="s">
        <v>358</v>
      </c>
      <c r="CF53" s="483">
        <v>0</v>
      </c>
    </row>
    <row r="54" spans="1:84" ht="30" customHeight="1" x14ac:dyDescent="0.3">
      <c r="A54" s="57" t="str">
        <f t="shared" si="0"/>
        <v>Unitil - FG&amp;E</v>
      </c>
      <c r="B54" s="63" t="s">
        <v>358</v>
      </c>
      <c r="C54" s="63" t="s">
        <v>358</v>
      </c>
      <c r="D54" s="55" t="s">
        <v>397</v>
      </c>
      <c r="E54" s="55" t="s">
        <v>393</v>
      </c>
      <c r="F54" s="448"/>
      <c r="G54" s="448"/>
      <c r="H54" s="449"/>
      <c r="I54" s="511"/>
      <c r="J54" s="448"/>
      <c r="K54" s="448" t="s">
        <v>440</v>
      </c>
      <c r="L54" s="448" t="s">
        <v>440</v>
      </c>
      <c r="M54" s="448" t="s">
        <v>440</v>
      </c>
      <c r="N54" s="512"/>
      <c r="O54" s="512"/>
      <c r="P54" s="513" t="s">
        <v>440</v>
      </c>
      <c r="Q54" s="514"/>
      <c r="R54" s="513"/>
      <c r="S54" s="515"/>
      <c r="T54" s="449"/>
      <c r="U54" s="515"/>
      <c r="V54" s="449"/>
      <c r="W54" s="515"/>
      <c r="X54" s="449"/>
      <c r="Y54" s="515"/>
      <c r="Z54" s="449"/>
      <c r="AA54" s="516"/>
      <c r="AB54" s="449"/>
      <c r="AC54" s="517"/>
      <c r="AD54" s="449"/>
      <c r="AE54" s="515"/>
      <c r="AF54" s="449"/>
      <c r="AG54" s="511"/>
      <c r="AH54" s="449"/>
      <c r="AI54" s="518"/>
      <c r="AJ54" s="515"/>
      <c r="AK54" s="449"/>
      <c r="AL54" s="515"/>
      <c r="AM54" s="449"/>
      <c r="AN54" s="515"/>
      <c r="AO54" s="449"/>
      <c r="AP54" s="515"/>
      <c r="AQ54" s="449"/>
      <c r="AR54" s="20" t="s">
        <v>358</v>
      </c>
      <c r="AS54" s="507" t="s">
        <v>358</v>
      </c>
      <c r="AT54" s="507" t="s">
        <v>358</v>
      </c>
      <c r="AU54" s="507" t="s">
        <v>358</v>
      </c>
      <c r="AV54" s="507" t="s">
        <v>358</v>
      </c>
      <c r="AW54" s="507" t="s">
        <v>358</v>
      </c>
      <c r="AX54" s="507" t="s">
        <v>358</v>
      </c>
      <c r="AY54" s="507" t="s">
        <v>358</v>
      </c>
      <c r="AZ54" s="512"/>
      <c r="BA54" s="480"/>
      <c r="BB54" s="480"/>
      <c r="BC54" s="480"/>
      <c r="BD54" s="519"/>
      <c r="BE54" s="480"/>
      <c r="BF54" s="480"/>
      <c r="BG54" s="480"/>
      <c r="BH54" s="480"/>
      <c r="BI54" s="480"/>
      <c r="BJ54" s="480"/>
      <c r="BK54" s="480"/>
      <c r="BL54" s="480"/>
      <c r="BM54" s="457">
        <v>0</v>
      </c>
      <c r="BN54" s="481" t="s">
        <v>362</v>
      </c>
      <c r="BO54" s="457" t="s">
        <v>358</v>
      </c>
      <c r="BP54" s="483">
        <v>0</v>
      </c>
      <c r="BQ54" s="508" t="s">
        <v>358</v>
      </c>
      <c r="BR54" s="485" t="s">
        <v>358</v>
      </c>
      <c r="BS54" s="520"/>
      <c r="BT54" s="521"/>
      <c r="BU54" s="522"/>
      <c r="BV54" s="523"/>
      <c r="BW54" s="524"/>
      <c r="BX54" s="525"/>
      <c r="BY54" s="525"/>
      <c r="BZ54" s="526"/>
      <c r="CA54" s="364" t="s">
        <v>358</v>
      </c>
      <c r="CB54" s="373" t="s">
        <v>358</v>
      </c>
      <c r="CC54" s="509" t="s">
        <v>358</v>
      </c>
      <c r="CD54" s="459" t="s">
        <v>358</v>
      </c>
      <c r="CE54" s="483" t="s">
        <v>358</v>
      </c>
      <c r="CF54" s="483">
        <v>0</v>
      </c>
    </row>
    <row r="55" spans="1:84" ht="30" customHeight="1" x14ac:dyDescent="0.3">
      <c r="A55" s="57" t="str">
        <f t="shared" si="0"/>
        <v>Unitil - FG&amp;E</v>
      </c>
      <c r="B55" s="63" t="s">
        <v>358</v>
      </c>
      <c r="C55" s="63" t="s">
        <v>358</v>
      </c>
      <c r="D55" s="55" t="s">
        <v>402</v>
      </c>
      <c r="E55" s="55" t="s">
        <v>360</v>
      </c>
      <c r="F55" s="55" t="s">
        <v>403</v>
      </c>
      <c r="G55" s="55" t="s">
        <v>404</v>
      </c>
      <c r="H55" s="9" t="s">
        <v>362</v>
      </c>
      <c r="I55" s="15" t="s">
        <v>435</v>
      </c>
      <c r="J55" s="114" t="s">
        <v>436</v>
      </c>
      <c r="K55" s="494">
        <v>7.6487363662241616</v>
      </c>
      <c r="L55" s="494">
        <v>23.447858807662481</v>
      </c>
      <c r="M55" s="299">
        <v>769</v>
      </c>
      <c r="N55" s="701">
        <v>12763149.978106553</v>
      </c>
      <c r="O55" s="475" t="s">
        <v>437</v>
      </c>
      <c r="P55" s="495">
        <v>2.8921784384785121</v>
      </c>
      <c r="Q55" s="373" t="s">
        <v>438</v>
      </c>
      <c r="R55" s="496" t="s">
        <v>439</v>
      </c>
      <c r="S55" s="497">
        <v>93</v>
      </c>
      <c r="T55" s="498">
        <f t="shared" si="1"/>
        <v>93</v>
      </c>
      <c r="U55" s="16">
        <v>0</v>
      </c>
      <c r="V55" s="498">
        <f t="shared" si="1"/>
        <v>0</v>
      </c>
      <c r="W55" s="16">
        <v>0</v>
      </c>
      <c r="X55" s="9">
        <v>0</v>
      </c>
      <c r="Y55" s="16">
        <f t="shared" si="2"/>
        <v>93</v>
      </c>
      <c r="Z55" s="9">
        <f t="shared" si="2"/>
        <v>93</v>
      </c>
      <c r="AA55" s="499">
        <v>2435</v>
      </c>
      <c r="AB55" s="498">
        <f t="shared" ref="AB55" si="90">AA55</f>
        <v>2435</v>
      </c>
      <c r="AC55" s="465">
        <v>0</v>
      </c>
      <c r="AD55" s="498">
        <f t="shared" ref="AD55" si="91">AC55</f>
        <v>0</v>
      </c>
      <c r="AE55" s="16">
        <v>0</v>
      </c>
      <c r="AF55" s="498">
        <f t="shared" ref="AF55" si="92">AE55</f>
        <v>0</v>
      </c>
      <c r="AG55" s="500">
        <f>AA55+AC55+AE55</f>
        <v>2435</v>
      </c>
      <c r="AH55" s="501">
        <f>AB55+AD55+AF55</f>
        <v>2435</v>
      </c>
      <c r="AI55" s="502">
        <f t="shared" si="14"/>
        <v>0.841925922551646</v>
      </c>
      <c r="AJ55" s="503">
        <f>AA55*0.186*8760</f>
        <v>3967491.6</v>
      </c>
      <c r="AK55" s="504">
        <f>AB55*0.186*8760</f>
        <v>3967491.6</v>
      </c>
      <c r="AL55" s="503">
        <f>AC55*8760</f>
        <v>0</v>
      </c>
      <c r="AM55" s="504">
        <f>AD55*8760</f>
        <v>0</v>
      </c>
      <c r="AN55" s="503">
        <f>AE55*0.186*8760</f>
        <v>0</v>
      </c>
      <c r="AO55" s="9">
        <v>0</v>
      </c>
      <c r="AP55" s="505">
        <f>AJ55+AL55+AN55</f>
        <v>3967491.6</v>
      </c>
      <c r="AQ55" s="506">
        <f>AK55+AM55+AO55</f>
        <v>3967491.6</v>
      </c>
      <c r="AR55" s="20" t="s">
        <v>358</v>
      </c>
      <c r="AS55" s="507" t="s">
        <v>358</v>
      </c>
      <c r="AT55" s="507" t="s">
        <v>358</v>
      </c>
      <c r="AU55" s="507" t="s">
        <v>358</v>
      </c>
      <c r="AV55" s="507" t="s">
        <v>358</v>
      </c>
      <c r="AW55" s="507" t="s">
        <v>358</v>
      </c>
      <c r="AX55" s="507" t="s">
        <v>358</v>
      </c>
      <c r="AY55" s="507" t="s">
        <v>358</v>
      </c>
      <c r="AZ55" s="474">
        <f t="shared" si="11"/>
        <v>12763149.978106553</v>
      </c>
      <c r="BA55" s="475">
        <v>0</v>
      </c>
      <c r="BB55" s="476">
        <f t="shared" si="88"/>
        <v>2.8921784384785121</v>
      </c>
      <c r="BC55" s="475">
        <v>0</v>
      </c>
      <c r="BD55" s="477">
        <f t="shared" si="89"/>
        <v>569.50942750292245</v>
      </c>
      <c r="BE55" s="475">
        <v>0</v>
      </c>
      <c r="BF55" s="475">
        <v>0.95</v>
      </c>
      <c r="BG55" s="475">
        <v>0</v>
      </c>
      <c r="BH55" s="478" t="s">
        <v>358</v>
      </c>
      <c r="BI55" s="475">
        <v>0</v>
      </c>
      <c r="BJ55" s="475">
        <v>0</v>
      </c>
      <c r="BK55" s="479">
        <v>1.6666666666666667</v>
      </c>
      <c r="BL55" s="480"/>
      <c r="BM55" s="457">
        <v>0</v>
      </c>
      <c r="BN55" s="481" t="s">
        <v>362</v>
      </c>
      <c r="BO55" s="457" t="s">
        <v>358</v>
      </c>
      <c r="BP55" s="483">
        <v>0</v>
      </c>
      <c r="BQ55" s="508" t="s">
        <v>358</v>
      </c>
      <c r="BR55" s="485" t="s">
        <v>358</v>
      </c>
      <c r="BS55" s="486">
        <v>78.33</v>
      </c>
      <c r="BT55" s="487">
        <v>-111.39</v>
      </c>
      <c r="BU55" s="488">
        <v>73.540000000000006</v>
      </c>
      <c r="BV55" s="489">
        <v>32.17</v>
      </c>
      <c r="BW55" s="490">
        <v>0.81899999999999995</v>
      </c>
      <c r="BX55" s="491">
        <v>-0.71899999999999997</v>
      </c>
      <c r="BY55" s="491">
        <v>0.74</v>
      </c>
      <c r="BZ55" s="458">
        <v>8.2000000000000003E-2</v>
      </c>
      <c r="CA55" s="364" t="s">
        <v>358</v>
      </c>
      <c r="CB55" s="373" t="s">
        <v>358</v>
      </c>
      <c r="CC55" s="509" t="s">
        <v>358</v>
      </c>
      <c r="CD55" s="459" t="s">
        <v>358</v>
      </c>
      <c r="CE55" s="483" t="s">
        <v>358</v>
      </c>
      <c r="CF55" s="483">
        <v>0</v>
      </c>
    </row>
    <row r="56" spans="1:84" ht="30" customHeight="1" x14ac:dyDescent="0.3">
      <c r="A56" s="57" t="str">
        <f t="shared" si="0"/>
        <v>Unitil - FG&amp;E</v>
      </c>
      <c r="B56" s="63" t="s">
        <v>358</v>
      </c>
      <c r="C56" s="63" t="s">
        <v>358</v>
      </c>
      <c r="D56" s="55" t="s">
        <v>402</v>
      </c>
      <c r="E56" s="55" t="s">
        <v>360</v>
      </c>
      <c r="F56" s="448"/>
      <c r="G56" s="448"/>
      <c r="H56" s="449"/>
      <c r="I56" s="511"/>
      <c r="J56" s="448"/>
      <c r="K56" s="448" t="s">
        <v>440</v>
      </c>
      <c r="L56" s="448" t="s">
        <v>440</v>
      </c>
      <c r="M56" s="448" t="s">
        <v>440</v>
      </c>
      <c r="N56" s="512" t="s">
        <v>440</v>
      </c>
      <c r="O56" s="512"/>
      <c r="P56" s="513" t="s">
        <v>440</v>
      </c>
      <c r="Q56" s="514"/>
      <c r="R56" s="513"/>
      <c r="S56" s="515"/>
      <c r="T56" s="449"/>
      <c r="U56" s="515"/>
      <c r="V56" s="449"/>
      <c r="W56" s="515"/>
      <c r="X56" s="449"/>
      <c r="Y56" s="515"/>
      <c r="Z56" s="449"/>
      <c r="AA56" s="516"/>
      <c r="AB56" s="449"/>
      <c r="AC56" s="517"/>
      <c r="AD56" s="449"/>
      <c r="AE56" s="515"/>
      <c r="AF56" s="449"/>
      <c r="AG56" s="511"/>
      <c r="AH56" s="449"/>
      <c r="AI56" s="518"/>
      <c r="AJ56" s="515"/>
      <c r="AK56" s="449"/>
      <c r="AL56" s="515"/>
      <c r="AM56" s="449"/>
      <c r="AN56" s="515"/>
      <c r="AO56" s="449"/>
      <c r="AP56" s="515"/>
      <c r="AQ56" s="449"/>
      <c r="AR56" s="20" t="s">
        <v>358</v>
      </c>
      <c r="AS56" s="507" t="s">
        <v>358</v>
      </c>
      <c r="AT56" s="507" t="s">
        <v>358</v>
      </c>
      <c r="AU56" s="507" t="s">
        <v>358</v>
      </c>
      <c r="AV56" s="507" t="s">
        <v>358</v>
      </c>
      <c r="AW56" s="507" t="s">
        <v>358</v>
      </c>
      <c r="AX56" s="507" t="s">
        <v>358</v>
      </c>
      <c r="AY56" s="507" t="s">
        <v>358</v>
      </c>
      <c r="AZ56" s="512"/>
      <c r="BA56" s="480"/>
      <c r="BB56" s="480"/>
      <c r="BC56" s="480"/>
      <c r="BD56" s="519"/>
      <c r="BE56" s="480"/>
      <c r="BF56" s="480"/>
      <c r="BG56" s="480"/>
      <c r="BH56" s="480"/>
      <c r="BI56" s="480"/>
      <c r="BJ56" s="480"/>
      <c r="BK56" s="480"/>
      <c r="BL56" s="480"/>
      <c r="BM56" s="457">
        <v>0</v>
      </c>
      <c r="BN56" s="481" t="s">
        <v>362</v>
      </c>
      <c r="BO56" s="457" t="s">
        <v>358</v>
      </c>
      <c r="BP56" s="483">
        <v>0</v>
      </c>
      <c r="BQ56" s="508" t="s">
        <v>358</v>
      </c>
      <c r="BR56" s="485" t="s">
        <v>358</v>
      </c>
      <c r="BS56" s="520"/>
      <c r="BT56" s="521"/>
      <c r="BU56" s="522"/>
      <c r="BV56" s="523"/>
      <c r="BW56" s="524"/>
      <c r="BX56" s="525"/>
      <c r="BY56" s="525"/>
      <c r="BZ56" s="526"/>
      <c r="CA56" s="364" t="s">
        <v>358</v>
      </c>
      <c r="CB56" s="373" t="s">
        <v>358</v>
      </c>
      <c r="CC56" s="509" t="s">
        <v>358</v>
      </c>
      <c r="CD56" s="459" t="s">
        <v>358</v>
      </c>
      <c r="CE56" s="483" t="s">
        <v>358</v>
      </c>
      <c r="CF56" s="483">
        <v>0</v>
      </c>
    </row>
    <row r="57" spans="1:84" ht="30" customHeight="1" x14ac:dyDescent="0.3">
      <c r="A57" s="57" t="str">
        <f t="shared" si="0"/>
        <v>Unitil - FG&amp;E</v>
      </c>
      <c r="B57" s="63" t="s">
        <v>358</v>
      </c>
      <c r="C57" s="63" t="s">
        <v>358</v>
      </c>
      <c r="D57" s="55" t="s">
        <v>405</v>
      </c>
      <c r="E57" s="55" t="s">
        <v>370</v>
      </c>
      <c r="F57" s="55" t="s">
        <v>406</v>
      </c>
      <c r="G57" s="55" t="s">
        <v>374</v>
      </c>
      <c r="H57" s="9" t="s">
        <v>362</v>
      </c>
      <c r="I57" s="15" t="s">
        <v>435</v>
      </c>
      <c r="J57" s="114" t="s">
        <v>436</v>
      </c>
      <c r="K57" s="494">
        <v>12.692121907703218</v>
      </c>
      <c r="L57" s="494">
        <v>51.309467591029502</v>
      </c>
      <c r="M57" s="299">
        <v>1953</v>
      </c>
      <c r="N57" s="701">
        <v>17087853.689696375</v>
      </c>
      <c r="O57" s="475" t="s">
        <v>437</v>
      </c>
      <c r="P57" s="495">
        <v>3.8721727854009829</v>
      </c>
      <c r="Q57" s="373" t="s">
        <v>439</v>
      </c>
      <c r="R57" s="496" t="s">
        <v>439</v>
      </c>
      <c r="S57" s="497">
        <v>135</v>
      </c>
      <c r="T57" s="498">
        <f t="shared" si="1"/>
        <v>135</v>
      </c>
      <c r="U57" s="16">
        <v>0</v>
      </c>
      <c r="V57" s="498">
        <f t="shared" si="1"/>
        <v>0</v>
      </c>
      <c r="W57" s="16">
        <v>0</v>
      </c>
      <c r="X57" s="9">
        <v>0</v>
      </c>
      <c r="Y57" s="16">
        <f t="shared" si="2"/>
        <v>135</v>
      </c>
      <c r="Z57" s="9">
        <f t="shared" si="2"/>
        <v>135</v>
      </c>
      <c r="AA57" s="499">
        <v>965.9</v>
      </c>
      <c r="AB57" s="498">
        <f t="shared" ref="AB57:AB58" si="93">AA57</f>
        <v>965.9</v>
      </c>
      <c r="AC57" s="465">
        <v>0</v>
      </c>
      <c r="AD57" s="498">
        <f t="shared" ref="AD57:AD58" si="94">AC57</f>
        <v>0</v>
      </c>
      <c r="AE57" s="16">
        <v>0</v>
      </c>
      <c r="AF57" s="498">
        <f t="shared" ref="AF57:AF58" si="95">AE57</f>
        <v>0</v>
      </c>
      <c r="AG57" s="500">
        <f>AA57+AC57+AE57</f>
        <v>965.9</v>
      </c>
      <c r="AH57" s="501">
        <f>AB57+AD57+AF57</f>
        <v>965.9</v>
      </c>
      <c r="AI57" s="502">
        <f t="shared" si="14"/>
        <v>0.24944651324488254</v>
      </c>
      <c r="AJ57" s="503">
        <f t="shared" ref="AJ57:AK58" si="96">AA57*0.186*8760</f>
        <v>1573798.824</v>
      </c>
      <c r="AK57" s="504">
        <f t="shared" si="96"/>
        <v>1573798.824</v>
      </c>
      <c r="AL57" s="503">
        <f t="shared" ref="AL57:AM58" si="97">AC57*8760</f>
        <v>0</v>
      </c>
      <c r="AM57" s="504">
        <f t="shared" si="97"/>
        <v>0</v>
      </c>
      <c r="AN57" s="503">
        <f t="shared" ref="AN57:AN58" si="98">AE57*0.186*8760</f>
        <v>0</v>
      </c>
      <c r="AO57" s="9">
        <v>0</v>
      </c>
      <c r="AP57" s="505">
        <f t="shared" ref="AP57:AQ58" si="99">AJ57+AL57+AN57</f>
        <v>1573798.824</v>
      </c>
      <c r="AQ57" s="506">
        <f t="shared" si="99"/>
        <v>1573798.824</v>
      </c>
      <c r="AR57" s="20" t="s">
        <v>358</v>
      </c>
      <c r="AS57" s="507" t="s">
        <v>358</v>
      </c>
      <c r="AT57" s="507" t="s">
        <v>358</v>
      </c>
      <c r="AU57" s="507" t="s">
        <v>358</v>
      </c>
      <c r="AV57" s="507" t="s">
        <v>358</v>
      </c>
      <c r="AW57" s="507" t="s">
        <v>358</v>
      </c>
      <c r="AX57" s="507" t="s">
        <v>358</v>
      </c>
      <c r="AY57" s="507" t="s">
        <v>358</v>
      </c>
      <c r="AZ57" s="474">
        <f t="shared" si="11"/>
        <v>17087853.689696375</v>
      </c>
      <c r="BA57" s="475">
        <v>0</v>
      </c>
      <c r="BB57" s="476">
        <f t="shared" ref="BB57:BB58" si="100">P57</f>
        <v>3.8721727854009829</v>
      </c>
      <c r="BC57" s="475">
        <v>0</v>
      </c>
      <c r="BD57" s="477">
        <f t="shared" si="89"/>
        <v>762.48369632622655</v>
      </c>
      <c r="BE57" s="475">
        <v>0</v>
      </c>
      <c r="BF57" s="475">
        <v>0.95</v>
      </c>
      <c r="BG57" s="475">
        <v>0</v>
      </c>
      <c r="BH57" s="478" t="s">
        <v>358</v>
      </c>
      <c r="BI57" s="475">
        <v>0</v>
      </c>
      <c r="BJ57" s="475">
        <v>0</v>
      </c>
      <c r="BK57" s="479">
        <v>3</v>
      </c>
      <c r="BL57" s="480"/>
      <c r="BM57" s="457">
        <v>0</v>
      </c>
      <c r="BN57" s="481" t="s">
        <v>362</v>
      </c>
      <c r="BO57" s="457" t="s">
        <v>358</v>
      </c>
      <c r="BP57" s="483">
        <v>0</v>
      </c>
      <c r="BQ57" s="508" t="s">
        <v>358</v>
      </c>
      <c r="BR57" s="485" t="s">
        <v>358</v>
      </c>
      <c r="BS57" s="486">
        <v>85.43</v>
      </c>
      <c r="BT57" s="487">
        <v>-143.81</v>
      </c>
      <c r="BU57" s="488">
        <v>85.17</v>
      </c>
      <c r="BV57" s="489">
        <v>16.239999999999998</v>
      </c>
      <c r="BW57" s="490">
        <v>1.794</v>
      </c>
      <c r="BX57" s="491">
        <v>-0.44700000000000001</v>
      </c>
      <c r="BY57" s="491">
        <v>1.7929999999999999</v>
      </c>
      <c r="BZ57" s="458">
        <v>0.93200000000000005</v>
      </c>
      <c r="CA57" s="364" t="s">
        <v>358</v>
      </c>
      <c r="CB57" s="373" t="s">
        <v>358</v>
      </c>
      <c r="CC57" s="509" t="s">
        <v>358</v>
      </c>
      <c r="CD57" s="459" t="s">
        <v>358</v>
      </c>
      <c r="CE57" s="483" t="s">
        <v>358</v>
      </c>
      <c r="CF57" s="483">
        <v>0</v>
      </c>
    </row>
    <row r="58" spans="1:84" ht="30" customHeight="1" x14ac:dyDescent="0.3">
      <c r="A58" s="57" t="str">
        <f t="shared" si="0"/>
        <v>Unitil - FG&amp;E</v>
      </c>
      <c r="B58" s="63" t="s">
        <v>358</v>
      </c>
      <c r="C58" s="63" t="s">
        <v>358</v>
      </c>
      <c r="D58" s="55" t="s">
        <v>405</v>
      </c>
      <c r="E58" s="55" t="s">
        <v>370</v>
      </c>
      <c r="F58" s="55" t="s">
        <v>407</v>
      </c>
      <c r="G58" s="55" t="s">
        <v>408</v>
      </c>
      <c r="H58" s="9" t="s">
        <v>362</v>
      </c>
      <c r="I58" s="15" t="s">
        <v>435</v>
      </c>
      <c r="J58" s="114" t="s">
        <v>436</v>
      </c>
      <c r="K58" s="494">
        <v>8.2606352755220964</v>
      </c>
      <c r="L58" s="494">
        <v>61.95437507262735</v>
      </c>
      <c r="M58" s="299">
        <v>1307</v>
      </c>
      <c r="N58" s="701">
        <v>10337096.676482992</v>
      </c>
      <c r="O58" s="475" t="s">
        <v>437</v>
      </c>
      <c r="P58" s="495">
        <v>2.3424255121561499</v>
      </c>
      <c r="Q58" s="373" t="s">
        <v>439</v>
      </c>
      <c r="R58" s="496" t="s">
        <v>439</v>
      </c>
      <c r="S58" s="497">
        <v>167</v>
      </c>
      <c r="T58" s="498">
        <f t="shared" si="1"/>
        <v>167</v>
      </c>
      <c r="U58" s="16">
        <v>0</v>
      </c>
      <c r="V58" s="498">
        <f t="shared" si="1"/>
        <v>0</v>
      </c>
      <c r="W58" s="16">
        <v>0</v>
      </c>
      <c r="X58" s="9">
        <v>0</v>
      </c>
      <c r="Y58" s="16">
        <f t="shared" si="2"/>
        <v>167</v>
      </c>
      <c r="Z58" s="9">
        <f t="shared" si="2"/>
        <v>167</v>
      </c>
      <c r="AA58" s="499">
        <v>3193.8</v>
      </c>
      <c r="AB58" s="498">
        <f t="shared" si="93"/>
        <v>3193.8</v>
      </c>
      <c r="AC58" s="465">
        <v>0</v>
      </c>
      <c r="AD58" s="498">
        <f t="shared" si="94"/>
        <v>0</v>
      </c>
      <c r="AE58" s="16">
        <v>0</v>
      </c>
      <c r="AF58" s="498">
        <f t="shared" si="95"/>
        <v>0</v>
      </c>
      <c r="AG58" s="500">
        <f>AA58+AC58+AE58</f>
        <v>3193.8</v>
      </c>
      <c r="AH58" s="501">
        <f>AB58+AD58+AF58</f>
        <v>3193.8</v>
      </c>
      <c r="AI58" s="502">
        <f t="shared" si="14"/>
        <v>1.3634585106017647</v>
      </c>
      <c r="AJ58" s="503">
        <f t="shared" si="96"/>
        <v>5203849.9680000003</v>
      </c>
      <c r="AK58" s="504">
        <f t="shared" si="96"/>
        <v>5203849.9680000003</v>
      </c>
      <c r="AL58" s="503">
        <f t="shared" si="97"/>
        <v>0</v>
      </c>
      <c r="AM58" s="504">
        <f t="shared" si="97"/>
        <v>0</v>
      </c>
      <c r="AN58" s="503">
        <f t="shared" si="98"/>
        <v>0</v>
      </c>
      <c r="AO58" s="9">
        <v>0</v>
      </c>
      <c r="AP58" s="505">
        <f t="shared" si="99"/>
        <v>5203849.9680000003</v>
      </c>
      <c r="AQ58" s="506">
        <f t="shared" si="99"/>
        <v>5203849.9680000003</v>
      </c>
      <c r="AR58" s="20" t="s">
        <v>358</v>
      </c>
      <c r="AS58" s="507" t="s">
        <v>358</v>
      </c>
      <c r="AT58" s="507" t="s">
        <v>358</v>
      </c>
      <c r="AU58" s="507" t="s">
        <v>358</v>
      </c>
      <c r="AV58" s="507" t="s">
        <v>358</v>
      </c>
      <c r="AW58" s="507" t="s">
        <v>358</v>
      </c>
      <c r="AX58" s="507" t="s">
        <v>358</v>
      </c>
      <c r="AY58" s="507" t="s">
        <v>358</v>
      </c>
      <c r="AZ58" s="474">
        <f t="shared" si="11"/>
        <v>10337096.676482992</v>
      </c>
      <c r="BA58" s="475">
        <v>0</v>
      </c>
      <c r="BB58" s="476">
        <f t="shared" si="100"/>
        <v>2.3424255121561499</v>
      </c>
      <c r="BC58" s="475">
        <v>0</v>
      </c>
      <c r="BD58" s="477">
        <f t="shared" si="89"/>
        <v>461.25556938253209</v>
      </c>
      <c r="BE58" s="475">
        <v>0</v>
      </c>
      <c r="BF58" s="475">
        <v>0.95</v>
      </c>
      <c r="BG58" s="475">
        <v>0</v>
      </c>
      <c r="BH58" s="478" t="s">
        <v>358</v>
      </c>
      <c r="BI58" s="475">
        <v>0</v>
      </c>
      <c r="BJ58" s="475">
        <v>0</v>
      </c>
      <c r="BK58" s="479">
        <v>3.3333333333333335</v>
      </c>
      <c r="BL58" s="480"/>
      <c r="BM58" s="457">
        <v>0</v>
      </c>
      <c r="BN58" s="481" t="s">
        <v>362</v>
      </c>
      <c r="BO58" s="457" t="s">
        <v>358</v>
      </c>
      <c r="BP58" s="483">
        <v>0</v>
      </c>
      <c r="BQ58" s="508" t="s">
        <v>358</v>
      </c>
      <c r="BR58" s="485" t="s">
        <v>358</v>
      </c>
      <c r="BS58" s="486">
        <v>92.79</v>
      </c>
      <c r="BT58" s="487">
        <v>-321.82</v>
      </c>
      <c r="BU58" s="488">
        <v>92.79</v>
      </c>
      <c r="BV58" s="489">
        <v>-6.58</v>
      </c>
      <c r="BW58" s="490">
        <v>0.96799999999999997</v>
      </c>
      <c r="BX58" s="491">
        <v>-1.954</v>
      </c>
      <c r="BY58" s="491">
        <v>0.96799999999999997</v>
      </c>
      <c r="BZ58" s="458">
        <v>-0.36899999999999999</v>
      </c>
      <c r="CA58" s="364" t="s">
        <v>358</v>
      </c>
      <c r="CB58" s="373" t="s">
        <v>358</v>
      </c>
      <c r="CC58" s="509" t="s">
        <v>358</v>
      </c>
      <c r="CD58" s="459" t="s">
        <v>358</v>
      </c>
      <c r="CE58" s="483" t="s">
        <v>358</v>
      </c>
      <c r="CF58" s="483">
        <v>0</v>
      </c>
    </row>
    <row r="59" spans="1:84" ht="30" customHeight="1" x14ac:dyDescent="0.3">
      <c r="A59" s="57" t="str">
        <f t="shared" si="0"/>
        <v>Unitil - FG&amp;E</v>
      </c>
      <c r="B59" s="63" t="s">
        <v>358</v>
      </c>
      <c r="C59" s="63" t="s">
        <v>358</v>
      </c>
      <c r="D59" s="55" t="s">
        <v>405</v>
      </c>
      <c r="E59" s="55" t="s">
        <v>370</v>
      </c>
      <c r="F59" s="448"/>
      <c r="G59" s="448"/>
      <c r="H59" s="449"/>
      <c r="I59" s="511"/>
      <c r="J59" s="448"/>
      <c r="K59" s="448" t="s">
        <v>440</v>
      </c>
      <c r="L59" s="448" t="s">
        <v>440</v>
      </c>
      <c r="M59" s="448" t="s">
        <v>440</v>
      </c>
      <c r="N59" s="512"/>
      <c r="O59" s="512"/>
      <c r="P59" s="513" t="s">
        <v>440</v>
      </c>
      <c r="Q59" s="514"/>
      <c r="R59" s="513"/>
      <c r="S59" s="515"/>
      <c r="T59" s="449"/>
      <c r="U59" s="515"/>
      <c r="V59" s="449"/>
      <c r="W59" s="515"/>
      <c r="X59" s="449"/>
      <c r="Y59" s="515"/>
      <c r="Z59" s="449"/>
      <c r="AA59" s="516"/>
      <c r="AB59" s="449"/>
      <c r="AC59" s="517"/>
      <c r="AD59" s="449"/>
      <c r="AE59" s="515"/>
      <c r="AF59" s="449"/>
      <c r="AG59" s="511"/>
      <c r="AH59" s="449"/>
      <c r="AI59" s="518"/>
      <c r="AJ59" s="515"/>
      <c r="AK59" s="449"/>
      <c r="AL59" s="515"/>
      <c r="AM59" s="449"/>
      <c r="AN59" s="515"/>
      <c r="AO59" s="449"/>
      <c r="AP59" s="515"/>
      <c r="AQ59" s="449"/>
      <c r="AR59" s="20" t="s">
        <v>358</v>
      </c>
      <c r="AS59" s="507" t="s">
        <v>358</v>
      </c>
      <c r="AT59" s="507" t="s">
        <v>358</v>
      </c>
      <c r="AU59" s="507" t="s">
        <v>358</v>
      </c>
      <c r="AV59" s="507" t="s">
        <v>358</v>
      </c>
      <c r="AW59" s="507" t="s">
        <v>358</v>
      </c>
      <c r="AX59" s="507" t="s">
        <v>358</v>
      </c>
      <c r="AY59" s="507" t="s">
        <v>358</v>
      </c>
      <c r="AZ59" s="512"/>
      <c r="BA59" s="480"/>
      <c r="BB59" s="480"/>
      <c r="BC59" s="480"/>
      <c r="BD59" s="519"/>
      <c r="BE59" s="480"/>
      <c r="BF59" s="480"/>
      <c r="BG59" s="480"/>
      <c r="BH59" s="480"/>
      <c r="BI59" s="480"/>
      <c r="BJ59" s="480"/>
      <c r="BK59" s="480"/>
      <c r="BL59" s="480"/>
      <c r="BM59" s="457">
        <v>0</v>
      </c>
      <c r="BN59" s="481" t="s">
        <v>362</v>
      </c>
      <c r="BO59" s="457" t="s">
        <v>358</v>
      </c>
      <c r="BP59" s="483">
        <v>0</v>
      </c>
      <c r="BQ59" s="508" t="s">
        <v>358</v>
      </c>
      <c r="BR59" s="485" t="s">
        <v>358</v>
      </c>
      <c r="BS59" s="520"/>
      <c r="BT59" s="521"/>
      <c r="BU59" s="522"/>
      <c r="BV59" s="523"/>
      <c r="BW59" s="524"/>
      <c r="BX59" s="525"/>
      <c r="BY59" s="525"/>
      <c r="BZ59" s="526"/>
      <c r="CA59" s="364" t="s">
        <v>358</v>
      </c>
      <c r="CB59" s="373" t="s">
        <v>358</v>
      </c>
      <c r="CC59" s="509" t="s">
        <v>358</v>
      </c>
      <c r="CD59" s="459" t="s">
        <v>358</v>
      </c>
      <c r="CE59" s="483" t="s">
        <v>358</v>
      </c>
      <c r="CF59" s="483">
        <v>0</v>
      </c>
    </row>
    <row r="60" spans="1:84" ht="30" customHeight="1" x14ac:dyDescent="0.3">
      <c r="A60" s="57" t="str">
        <f t="shared" si="0"/>
        <v>Unitil - FG&amp;E</v>
      </c>
      <c r="B60" s="63" t="s">
        <v>358</v>
      </c>
      <c r="C60" s="63" t="s">
        <v>358</v>
      </c>
      <c r="D60" s="55" t="s">
        <v>409</v>
      </c>
      <c r="E60" s="55" t="s">
        <v>360</v>
      </c>
      <c r="F60" s="55" t="s">
        <v>410</v>
      </c>
      <c r="G60" s="55" t="s">
        <v>360</v>
      </c>
      <c r="H60" s="9" t="s">
        <v>362</v>
      </c>
      <c r="I60" s="15" t="s">
        <v>435</v>
      </c>
      <c r="J60" s="114" t="s">
        <v>436</v>
      </c>
      <c r="K60" s="494">
        <v>7.6726386673686129</v>
      </c>
      <c r="L60" s="494">
        <v>0.60675217687367244</v>
      </c>
      <c r="M60" s="299">
        <v>50</v>
      </c>
      <c r="N60" s="701">
        <v>5238868.7237958023</v>
      </c>
      <c r="O60" s="475" t="s">
        <v>437</v>
      </c>
      <c r="P60" s="495">
        <v>1.1871476235077087</v>
      </c>
      <c r="Q60" s="373" t="s">
        <v>439</v>
      </c>
      <c r="R60" s="496" t="s">
        <v>439</v>
      </c>
      <c r="S60" s="16">
        <v>0</v>
      </c>
      <c r="T60" s="498">
        <f t="shared" si="1"/>
        <v>0</v>
      </c>
      <c r="U60" s="16">
        <v>1</v>
      </c>
      <c r="V60" s="498">
        <f t="shared" si="1"/>
        <v>1</v>
      </c>
      <c r="W60" s="16">
        <v>0</v>
      </c>
      <c r="X60" s="9">
        <v>0</v>
      </c>
      <c r="Y60" s="16">
        <f t="shared" si="2"/>
        <v>1</v>
      </c>
      <c r="Z60" s="9">
        <f t="shared" si="2"/>
        <v>1</v>
      </c>
      <c r="AA60" s="510">
        <v>0</v>
      </c>
      <c r="AB60" s="498">
        <f t="shared" ref="AB60:AB65" si="101">AA60</f>
        <v>0</v>
      </c>
      <c r="AC60" s="465">
        <v>1800</v>
      </c>
      <c r="AD60" s="498">
        <f t="shared" ref="AD60:AD65" si="102">AC60</f>
        <v>1800</v>
      </c>
      <c r="AE60" s="16">
        <v>0</v>
      </c>
      <c r="AF60" s="498">
        <f t="shared" ref="AF60:AF65" si="103">AE60</f>
        <v>0</v>
      </c>
      <c r="AG60" s="500">
        <f t="shared" ref="AG60:AH65" si="104">AA60+AC60+AE60</f>
        <v>1800</v>
      </c>
      <c r="AH60" s="501">
        <f t="shared" si="104"/>
        <v>1800</v>
      </c>
      <c r="AI60" s="502">
        <f t="shared" si="14"/>
        <v>1.5162393996809544</v>
      </c>
      <c r="AJ60" s="503">
        <f t="shared" ref="AJ60:AK65" si="105">AA60*0.186*8760</f>
        <v>0</v>
      </c>
      <c r="AK60" s="504">
        <f t="shared" si="105"/>
        <v>0</v>
      </c>
      <c r="AL60" s="503">
        <f t="shared" ref="AL60:AM65" si="106">AC60*8760</f>
        <v>15768000</v>
      </c>
      <c r="AM60" s="504">
        <f t="shared" si="106"/>
        <v>15768000</v>
      </c>
      <c r="AN60" s="503">
        <f t="shared" ref="AN60:AN65" si="107">AE60*0.186*8760</f>
        <v>0</v>
      </c>
      <c r="AO60" s="9">
        <v>0</v>
      </c>
      <c r="AP60" s="505">
        <f t="shared" ref="AP60:AQ64" si="108">AJ60+AL60+AN60</f>
        <v>15768000</v>
      </c>
      <c r="AQ60" s="506">
        <f t="shared" si="108"/>
        <v>15768000</v>
      </c>
      <c r="AR60" s="20" t="s">
        <v>358</v>
      </c>
      <c r="AS60" s="507" t="s">
        <v>358</v>
      </c>
      <c r="AT60" s="507" t="s">
        <v>358</v>
      </c>
      <c r="AU60" s="507" t="s">
        <v>358</v>
      </c>
      <c r="AV60" s="507" t="s">
        <v>358</v>
      </c>
      <c r="AW60" s="507" t="s">
        <v>358</v>
      </c>
      <c r="AX60" s="507" t="s">
        <v>358</v>
      </c>
      <c r="AY60" s="507" t="s">
        <v>358</v>
      </c>
      <c r="AZ60" s="474">
        <f t="shared" si="11"/>
        <v>5238868.7237958023</v>
      </c>
      <c r="BA60" s="475">
        <v>0</v>
      </c>
      <c r="BB60" s="476">
        <f t="shared" ref="BB60:BB64" si="109">P60</f>
        <v>1.1871476235077087</v>
      </c>
      <c r="BC60" s="475">
        <v>0</v>
      </c>
      <c r="BD60" s="477">
        <f t="shared" ref="BD60:BD65" si="110">(((92178/SUM(P$15:P$71))*P60)/92178)*21417</f>
        <v>233.76557768026291</v>
      </c>
      <c r="BE60" s="475">
        <v>0</v>
      </c>
      <c r="BF60" s="475">
        <v>0.95</v>
      </c>
      <c r="BG60" s="475">
        <v>0</v>
      </c>
      <c r="BH60" s="478" t="s">
        <v>358</v>
      </c>
      <c r="BI60" s="475">
        <v>0</v>
      </c>
      <c r="BJ60" s="475">
        <v>0</v>
      </c>
      <c r="BK60" s="479">
        <v>0</v>
      </c>
      <c r="BL60" s="480"/>
      <c r="BM60" s="457">
        <v>0</v>
      </c>
      <c r="BN60" s="481" t="s">
        <v>362</v>
      </c>
      <c r="BO60" s="457" t="s">
        <v>358</v>
      </c>
      <c r="BP60" s="483">
        <v>0</v>
      </c>
      <c r="BQ60" s="508" t="s">
        <v>358</v>
      </c>
      <c r="BR60" s="485" t="s">
        <v>358</v>
      </c>
      <c r="BS60" s="486">
        <v>690.31</v>
      </c>
      <c r="BT60" s="487">
        <v>574.73</v>
      </c>
      <c r="BU60" s="488">
        <v>660.39</v>
      </c>
      <c r="BV60" s="489">
        <v>594.14</v>
      </c>
      <c r="BW60" s="490">
        <v>16.62</v>
      </c>
      <c r="BX60" s="491">
        <v>15.537000000000001</v>
      </c>
      <c r="BY60" s="491">
        <v>16.52</v>
      </c>
      <c r="BZ60" s="458">
        <v>15.77</v>
      </c>
      <c r="CA60" s="364" t="s">
        <v>358</v>
      </c>
      <c r="CB60" s="373" t="s">
        <v>358</v>
      </c>
      <c r="CC60" s="509" t="s">
        <v>358</v>
      </c>
      <c r="CD60" s="459" t="s">
        <v>358</v>
      </c>
      <c r="CE60" s="483" t="s">
        <v>358</v>
      </c>
      <c r="CF60" s="483">
        <v>0</v>
      </c>
    </row>
    <row r="61" spans="1:84" ht="30" customHeight="1" x14ac:dyDescent="0.3">
      <c r="A61" s="57" t="str">
        <f t="shared" si="0"/>
        <v>Unitil - FG&amp;E</v>
      </c>
      <c r="B61" s="63" t="s">
        <v>358</v>
      </c>
      <c r="C61" s="63" t="s">
        <v>358</v>
      </c>
      <c r="D61" s="55" t="s">
        <v>409</v>
      </c>
      <c r="E61" s="55" t="s">
        <v>360</v>
      </c>
      <c r="F61" s="55" t="s">
        <v>411</v>
      </c>
      <c r="G61" s="55" t="s">
        <v>360</v>
      </c>
      <c r="H61" s="9" t="s">
        <v>362</v>
      </c>
      <c r="I61" s="15" t="s">
        <v>435</v>
      </c>
      <c r="J61" s="114" t="s">
        <v>436</v>
      </c>
      <c r="K61" s="494">
        <v>9.5609204577802025</v>
      </c>
      <c r="L61" s="494">
        <v>7.8949149494300261</v>
      </c>
      <c r="M61" s="299">
        <v>378</v>
      </c>
      <c r="N61" s="701">
        <v>14415679.038632745</v>
      </c>
      <c r="O61" s="475" t="s">
        <v>437</v>
      </c>
      <c r="P61" s="495">
        <v>3.2666478230749032</v>
      </c>
      <c r="Q61" s="373" t="s">
        <v>439</v>
      </c>
      <c r="R61" s="496" t="s">
        <v>439</v>
      </c>
      <c r="S61" s="497">
        <v>4</v>
      </c>
      <c r="T61" s="498">
        <f t="shared" si="1"/>
        <v>4</v>
      </c>
      <c r="U61" s="16">
        <v>0</v>
      </c>
      <c r="V61" s="498">
        <f t="shared" si="1"/>
        <v>0</v>
      </c>
      <c r="W61" s="16">
        <v>0</v>
      </c>
      <c r="X61" s="9">
        <v>0</v>
      </c>
      <c r="Y61" s="16">
        <f t="shared" si="2"/>
        <v>4</v>
      </c>
      <c r="Z61" s="9">
        <f t="shared" si="2"/>
        <v>4</v>
      </c>
      <c r="AA61" s="499">
        <v>1023.6</v>
      </c>
      <c r="AB61" s="498">
        <f t="shared" si="101"/>
        <v>1023.6</v>
      </c>
      <c r="AC61" s="465">
        <v>0</v>
      </c>
      <c r="AD61" s="498">
        <f t="shared" si="102"/>
        <v>0</v>
      </c>
      <c r="AE61" s="16">
        <v>0</v>
      </c>
      <c r="AF61" s="498">
        <f t="shared" si="103"/>
        <v>0</v>
      </c>
      <c r="AG61" s="500">
        <f t="shared" si="104"/>
        <v>1023.6</v>
      </c>
      <c r="AH61" s="501">
        <f t="shared" si="104"/>
        <v>1023.6</v>
      </c>
      <c r="AI61" s="502">
        <f t="shared" si="14"/>
        <v>0.31334874631097609</v>
      </c>
      <c r="AJ61" s="503">
        <f t="shared" si="105"/>
        <v>1667812.8959999999</v>
      </c>
      <c r="AK61" s="504">
        <f t="shared" si="105"/>
        <v>1667812.8959999999</v>
      </c>
      <c r="AL61" s="503">
        <f t="shared" si="106"/>
        <v>0</v>
      </c>
      <c r="AM61" s="504">
        <f t="shared" si="106"/>
        <v>0</v>
      </c>
      <c r="AN61" s="503">
        <f t="shared" si="107"/>
        <v>0</v>
      </c>
      <c r="AO61" s="9">
        <v>0</v>
      </c>
      <c r="AP61" s="505">
        <f t="shared" si="108"/>
        <v>1667812.8959999999</v>
      </c>
      <c r="AQ61" s="506">
        <f t="shared" si="108"/>
        <v>1667812.8959999999</v>
      </c>
      <c r="AR61" s="20" t="s">
        <v>358</v>
      </c>
      <c r="AS61" s="507" t="s">
        <v>358</v>
      </c>
      <c r="AT61" s="507" t="s">
        <v>358</v>
      </c>
      <c r="AU61" s="507" t="s">
        <v>358</v>
      </c>
      <c r="AV61" s="507" t="s">
        <v>358</v>
      </c>
      <c r="AW61" s="507" t="s">
        <v>358</v>
      </c>
      <c r="AX61" s="507" t="s">
        <v>358</v>
      </c>
      <c r="AY61" s="507" t="s">
        <v>358</v>
      </c>
      <c r="AZ61" s="474">
        <f t="shared" si="11"/>
        <v>14415679.038632745</v>
      </c>
      <c r="BA61" s="475">
        <v>0</v>
      </c>
      <c r="BB61" s="476">
        <f t="shared" si="109"/>
        <v>3.2666478230749032</v>
      </c>
      <c r="BC61" s="475">
        <v>0</v>
      </c>
      <c r="BD61" s="477">
        <f t="shared" si="110"/>
        <v>643.24756274434753</v>
      </c>
      <c r="BE61" s="475">
        <v>0</v>
      </c>
      <c r="BF61" s="475">
        <v>0.95</v>
      </c>
      <c r="BG61" s="475">
        <v>0</v>
      </c>
      <c r="BH61" s="478" t="s">
        <v>358</v>
      </c>
      <c r="BI61" s="475">
        <v>0</v>
      </c>
      <c r="BJ61" s="475">
        <v>0</v>
      </c>
      <c r="BK61" s="479">
        <v>0.66666666666666663</v>
      </c>
      <c r="BL61" s="480"/>
      <c r="BM61" s="457">
        <v>0</v>
      </c>
      <c r="BN61" s="481" t="s">
        <v>362</v>
      </c>
      <c r="BO61" s="457" t="s">
        <v>358</v>
      </c>
      <c r="BP61" s="483">
        <v>0</v>
      </c>
      <c r="BQ61" s="508" t="s">
        <v>358</v>
      </c>
      <c r="BR61" s="485" t="s">
        <v>358</v>
      </c>
      <c r="BS61" s="486">
        <v>791.53</v>
      </c>
      <c r="BT61" s="487">
        <v>641.79</v>
      </c>
      <c r="BU61" s="488">
        <v>791.53</v>
      </c>
      <c r="BV61" s="489">
        <v>692.36</v>
      </c>
      <c r="BW61" s="490">
        <v>15.101000000000001</v>
      </c>
      <c r="BX61" s="491">
        <v>13.231</v>
      </c>
      <c r="BY61" s="491">
        <v>15.101000000000001</v>
      </c>
      <c r="BZ61" s="458">
        <v>13.568</v>
      </c>
      <c r="CA61" s="364" t="s">
        <v>358</v>
      </c>
      <c r="CB61" s="373" t="s">
        <v>358</v>
      </c>
      <c r="CC61" s="509" t="s">
        <v>358</v>
      </c>
      <c r="CD61" s="459" t="s">
        <v>358</v>
      </c>
      <c r="CE61" s="483" t="s">
        <v>358</v>
      </c>
      <c r="CF61" s="483">
        <v>0</v>
      </c>
    </row>
    <row r="62" spans="1:84" ht="30" customHeight="1" x14ac:dyDescent="0.3">
      <c r="A62" s="57" t="str">
        <f t="shared" si="0"/>
        <v>Unitil - FG&amp;E</v>
      </c>
      <c r="B62" s="63" t="s">
        <v>358</v>
      </c>
      <c r="C62" s="63" t="s">
        <v>358</v>
      </c>
      <c r="D62" s="55" t="s">
        <v>409</v>
      </c>
      <c r="E62" s="55" t="s">
        <v>360</v>
      </c>
      <c r="F62" s="55" t="s">
        <v>412</v>
      </c>
      <c r="G62" s="55" t="s">
        <v>413</v>
      </c>
      <c r="H62" s="9" t="s">
        <v>362</v>
      </c>
      <c r="I62" s="15" t="s">
        <v>435</v>
      </c>
      <c r="J62" s="114" t="s">
        <v>436</v>
      </c>
      <c r="K62" s="494">
        <v>9.5609204577802025</v>
      </c>
      <c r="L62" s="494">
        <v>18.339099517945552</v>
      </c>
      <c r="M62" s="299">
        <v>1576</v>
      </c>
      <c r="N62" s="701">
        <v>31644173.499437727</v>
      </c>
      <c r="O62" s="475" t="s">
        <v>437</v>
      </c>
      <c r="P62" s="495">
        <v>7.1706903433351528</v>
      </c>
      <c r="Q62" s="373" t="s">
        <v>439</v>
      </c>
      <c r="R62" s="496" t="s">
        <v>439</v>
      </c>
      <c r="S62" s="497">
        <v>78</v>
      </c>
      <c r="T62" s="498">
        <f t="shared" si="1"/>
        <v>78</v>
      </c>
      <c r="U62" s="16">
        <v>0</v>
      </c>
      <c r="V62" s="498">
        <f t="shared" si="1"/>
        <v>0</v>
      </c>
      <c r="W62" s="16">
        <v>0</v>
      </c>
      <c r="X62" s="9">
        <v>0</v>
      </c>
      <c r="Y62" s="16">
        <f t="shared" si="2"/>
        <v>78</v>
      </c>
      <c r="Z62" s="9">
        <f t="shared" si="2"/>
        <v>78</v>
      </c>
      <c r="AA62" s="499">
        <v>1422.7</v>
      </c>
      <c r="AB62" s="498">
        <f t="shared" si="101"/>
        <v>1422.7</v>
      </c>
      <c r="AC62" s="465">
        <v>0</v>
      </c>
      <c r="AD62" s="498">
        <f t="shared" si="102"/>
        <v>0</v>
      </c>
      <c r="AE62" s="16">
        <v>0</v>
      </c>
      <c r="AF62" s="498">
        <f t="shared" si="103"/>
        <v>0</v>
      </c>
      <c r="AG62" s="500">
        <f t="shared" si="104"/>
        <v>1422.7</v>
      </c>
      <c r="AH62" s="501">
        <f t="shared" si="104"/>
        <v>1422.7</v>
      </c>
      <c r="AI62" s="502">
        <f t="shared" si="14"/>
        <v>0.19840488598456052</v>
      </c>
      <c r="AJ62" s="503">
        <f t="shared" si="105"/>
        <v>2318090.4720000001</v>
      </c>
      <c r="AK62" s="504">
        <f t="shared" si="105"/>
        <v>2318090.4720000001</v>
      </c>
      <c r="AL62" s="503">
        <f t="shared" si="106"/>
        <v>0</v>
      </c>
      <c r="AM62" s="504">
        <f t="shared" si="106"/>
        <v>0</v>
      </c>
      <c r="AN62" s="503">
        <f t="shared" si="107"/>
        <v>0</v>
      </c>
      <c r="AO62" s="9">
        <v>0</v>
      </c>
      <c r="AP62" s="505">
        <f t="shared" si="108"/>
        <v>2318090.4720000001</v>
      </c>
      <c r="AQ62" s="506">
        <f t="shared" si="108"/>
        <v>2318090.4720000001</v>
      </c>
      <c r="AR62" s="20" t="s">
        <v>358</v>
      </c>
      <c r="AS62" s="507" t="s">
        <v>358</v>
      </c>
      <c r="AT62" s="507" t="s">
        <v>358</v>
      </c>
      <c r="AU62" s="507" t="s">
        <v>358</v>
      </c>
      <c r="AV62" s="507" t="s">
        <v>358</v>
      </c>
      <c r="AW62" s="507" t="s">
        <v>358</v>
      </c>
      <c r="AX62" s="507" t="s">
        <v>358</v>
      </c>
      <c r="AY62" s="507" t="s">
        <v>358</v>
      </c>
      <c r="AZ62" s="474">
        <f t="shared" si="11"/>
        <v>31644173.499437727</v>
      </c>
      <c r="BA62" s="475">
        <v>0</v>
      </c>
      <c r="BB62" s="476">
        <f t="shared" si="109"/>
        <v>7.1706903433351528</v>
      </c>
      <c r="BC62" s="475">
        <v>0</v>
      </c>
      <c r="BD62" s="477">
        <f t="shared" si="110"/>
        <v>1412.0068450485678</v>
      </c>
      <c r="BE62" s="475">
        <v>0</v>
      </c>
      <c r="BF62" s="475">
        <v>0.95</v>
      </c>
      <c r="BG62" s="475">
        <v>0</v>
      </c>
      <c r="BH62" s="478" t="s">
        <v>358</v>
      </c>
      <c r="BI62" s="475">
        <v>0</v>
      </c>
      <c r="BJ62" s="475">
        <v>0</v>
      </c>
      <c r="BK62" s="479">
        <v>3</v>
      </c>
      <c r="BL62" s="480"/>
      <c r="BM62" s="457">
        <v>0</v>
      </c>
      <c r="BN62" s="481" t="s">
        <v>362</v>
      </c>
      <c r="BO62" s="457" t="s">
        <v>358</v>
      </c>
      <c r="BP62" s="483">
        <v>0</v>
      </c>
      <c r="BQ62" s="508" t="s">
        <v>358</v>
      </c>
      <c r="BR62" s="485" t="s">
        <v>358</v>
      </c>
      <c r="BS62" s="486">
        <v>73.12</v>
      </c>
      <c r="BT62" s="487">
        <v>-38.04</v>
      </c>
      <c r="BU62" s="488">
        <v>73.12</v>
      </c>
      <c r="BV62" s="489">
        <v>13.35</v>
      </c>
      <c r="BW62" s="490">
        <v>1.5660000000000001</v>
      </c>
      <c r="BX62" s="491">
        <v>0.3</v>
      </c>
      <c r="BY62" s="491">
        <v>1.5660000000000001</v>
      </c>
      <c r="BZ62" s="458">
        <v>0.66</v>
      </c>
      <c r="CA62" s="364" t="s">
        <v>358</v>
      </c>
      <c r="CB62" s="373" t="s">
        <v>358</v>
      </c>
      <c r="CC62" s="509" t="s">
        <v>358</v>
      </c>
      <c r="CD62" s="459" t="s">
        <v>358</v>
      </c>
      <c r="CE62" s="483" t="s">
        <v>358</v>
      </c>
      <c r="CF62" s="483">
        <v>0</v>
      </c>
    </row>
    <row r="63" spans="1:84" ht="30" customHeight="1" x14ac:dyDescent="0.3">
      <c r="A63" s="57" t="str">
        <f t="shared" si="0"/>
        <v>Unitil - FG&amp;E</v>
      </c>
      <c r="B63" s="63" t="s">
        <v>358</v>
      </c>
      <c r="C63" s="63" t="s">
        <v>358</v>
      </c>
      <c r="D63" s="55" t="s">
        <v>409</v>
      </c>
      <c r="E63" s="55" t="s">
        <v>360</v>
      </c>
      <c r="F63" s="55" t="s">
        <v>414</v>
      </c>
      <c r="G63" s="55" t="s">
        <v>360</v>
      </c>
      <c r="H63" s="9" t="s">
        <v>362</v>
      </c>
      <c r="I63" s="15" t="s">
        <v>435</v>
      </c>
      <c r="J63" s="114" t="s">
        <v>436</v>
      </c>
      <c r="K63" s="494">
        <v>9.5609204577802025</v>
      </c>
      <c r="L63" s="494">
        <v>12.617486756491505</v>
      </c>
      <c r="M63" s="299">
        <v>1316</v>
      </c>
      <c r="N63" s="701">
        <v>13800759.898597365</v>
      </c>
      <c r="O63" s="475" t="s">
        <v>437</v>
      </c>
      <c r="P63" s="495">
        <v>3.1273048018560998</v>
      </c>
      <c r="Q63" s="373" t="s">
        <v>439</v>
      </c>
      <c r="R63" s="496" t="s">
        <v>439</v>
      </c>
      <c r="S63" s="497">
        <v>38</v>
      </c>
      <c r="T63" s="498">
        <f t="shared" si="1"/>
        <v>38</v>
      </c>
      <c r="U63" s="16">
        <v>0</v>
      </c>
      <c r="V63" s="498">
        <f t="shared" si="1"/>
        <v>0</v>
      </c>
      <c r="W63" s="16">
        <v>0</v>
      </c>
      <c r="X63" s="9">
        <v>0</v>
      </c>
      <c r="Y63" s="16">
        <f t="shared" si="2"/>
        <v>38</v>
      </c>
      <c r="Z63" s="9">
        <f t="shared" si="2"/>
        <v>38</v>
      </c>
      <c r="AA63" s="499">
        <v>367.5</v>
      </c>
      <c r="AB63" s="498">
        <f t="shared" si="101"/>
        <v>367.5</v>
      </c>
      <c r="AC63" s="465">
        <v>0</v>
      </c>
      <c r="AD63" s="498">
        <f t="shared" si="102"/>
        <v>0</v>
      </c>
      <c r="AE63" s="16">
        <v>0</v>
      </c>
      <c r="AF63" s="498">
        <f t="shared" si="103"/>
        <v>0</v>
      </c>
      <c r="AG63" s="500">
        <f t="shared" si="104"/>
        <v>367.5</v>
      </c>
      <c r="AH63" s="501">
        <f t="shared" si="104"/>
        <v>367.5</v>
      </c>
      <c r="AI63" s="502">
        <f t="shared" si="14"/>
        <v>0.11751332961912875</v>
      </c>
      <c r="AJ63" s="503">
        <f t="shared" si="105"/>
        <v>598789.80000000005</v>
      </c>
      <c r="AK63" s="504">
        <f t="shared" si="105"/>
        <v>598789.80000000005</v>
      </c>
      <c r="AL63" s="503">
        <f t="shared" si="106"/>
        <v>0</v>
      </c>
      <c r="AM63" s="504">
        <f t="shared" si="106"/>
        <v>0</v>
      </c>
      <c r="AN63" s="503">
        <f t="shared" si="107"/>
        <v>0</v>
      </c>
      <c r="AO63" s="9">
        <v>0</v>
      </c>
      <c r="AP63" s="505">
        <f t="shared" si="108"/>
        <v>598789.80000000005</v>
      </c>
      <c r="AQ63" s="506">
        <f t="shared" si="108"/>
        <v>598789.80000000005</v>
      </c>
      <c r="AR63" s="20" t="s">
        <v>358</v>
      </c>
      <c r="AS63" s="507" t="s">
        <v>358</v>
      </c>
      <c r="AT63" s="507" t="s">
        <v>358</v>
      </c>
      <c r="AU63" s="507" t="s">
        <v>358</v>
      </c>
      <c r="AV63" s="507" t="s">
        <v>358</v>
      </c>
      <c r="AW63" s="507" t="s">
        <v>358</v>
      </c>
      <c r="AX63" s="507" t="s">
        <v>358</v>
      </c>
      <c r="AY63" s="507" t="s">
        <v>358</v>
      </c>
      <c r="AZ63" s="474">
        <f t="shared" si="11"/>
        <v>13800759.898597365</v>
      </c>
      <c r="BA63" s="475">
        <v>0</v>
      </c>
      <c r="BB63" s="476">
        <f t="shared" si="109"/>
        <v>3.1273048018560998</v>
      </c>
      <c r="BC63" s="475">
        <v>0</v>
      </c>
      <c r="BD63" s="477">
        <f t="shared" si="110"/>
        <v>615.80901912440561</v>
      </c>
      <c r="BE63" s="475">
        <v>0</v>
      </c>
      <c r="BF63" s="475">
        <v>0.95</v>
      </c>
      <c r="BG63" s="475">
        <v>0</v>
      </c>
      <c r="BH63" s="478" t="s">
        <v>358</v>
      </c>
      <c r="BI63" s="475">
        <v>0</v>
      </c>
      <c r="BJ63" s="475">
        <v>0</v>
      </c>
      <c r="BK63" s="479">
        <v>2.6666666666666665</v>
      </c>
      <c r="BL63" s="480"/>
      <c r="BM63" s="457">
        <v>0</v>
      </c>
      <c r="BN63" s="481" t="s">
        <v>362</v>
      </c>
      <c r="BO63" s="457" t="s">
        <v>358</v>
      </c>
      <c r="BP63" s="483">
        <v>0</v>
      </c>
      <c r="BQ63" s="508" t="s">
        <v>358</v>
      </c>
      <c r="BR63" s="485" t="s">
        <v>358</v>
      </c>
      <c r="BS63" s="486">
        <v>21.36</v>
      </c>
      <c r="BT63" s="487">
        <v>-163.61000000000001</v>
      </c>
      <c r="BU63" s="488">
        <v>21.36</v>
      </c>
      <c r="BV63" s="489">
        <v>-113.94</v>
      </c>
      <c r="BW63" s="490">
        <v>0.34399999999999997</v>
      </c>
      <c r="BX63" s="491">
        <v>-2.0649999999999999</v>
      </c>
      <c r="BY63" s="491">
        <v>0.34399999999999997</v>
      </c>
      <c r="BZ63" s="458">
        <v>-1.728</v>
      </c>
      <c r="CA63" s="364" t="s">
        <v>358</v>
      </c>
      <c r="CB63" s="373" t="s">
        <v>358</v>
      </c>
      <c r="CC63" s="509" t="s">
        <v>358</v>
      </c>
      <c r="CD63" s="459" t="s">
        <v>358</v>
      </c>
      <c r="CE63" s="483" t="s">
        <v>358</v>
      </c>
      <c r="CF63" s="483">
        <v>0</v>
      </c>
    </row>
    <row r="64" spans="1:84" ht="30" customHeight="1" x14ac:dyDescent="0.3">
      <c r="A64" s="57" t="str">
        <f t="shared" si="0"/>
        <v>Unitil - FG&amp;E</v>
      </c>
      <c r="B64" s="63" t="s">
        <v>358</v>
      </c>
      <c r="C64" s="63" t="s">
        <v>358</v>
      </c>
      <c r="D64" s="55" t="s">
        <v>409</v>
      </c>
      <c r="E64" s="55" t="s">
        <v>360</v>
      </c>
      <c r="F64" s="55">
        <v>1303</v>
      </c>
      <c r="G64" s="55" t="s">
        <v>360</v>
      </c>
      <c r="H64" s="9" t="s">
        <v>362</v>
      </c>
      <c r="I64" s="15" t="s">
        <v>435</v>
      </c>
      <c r="J64" s="114" t="s">
        <v>436</v>
      </c>
      <c r="K64" s="494">
        <v>12.491342578089837</v>
      </c>
      <c r="L64" s="494">
        <v>0.6</v>
      </c>
      <c r="M64" s="299" t="s">
        <v>358</v>
      </c>
      <c r="N64" s="701">
        <v>0</v>
      </c>
      <c r="O64" s="475" t="s">
        <v>358</v>
      </c>
      <c r="P64" s="495">
        <v>0</v>
      </c>
      <c r="Q64" s="373" t="s">
        <v>439</v>
      </c>
      <c r="R64" s="496" t="s">
        <v>439</v>
      </c>
      <c r="S64" s="16">
        <v>0</v>
      </c>
      <c r="T64" s="498">
        <f t="shared" si="1"/>
        <v>0</v>
      </c>
      <c r="U64" s="16">
        <v>0</v>
      </c>
      <c r="V64" s="498">
        <f t="shared" si="1"/>
        <v>0</v>
      </c>
      <c r="W64" s="16">
        <v>0</v>
      </c>
      <c r="X64" s="9">
        <v>0</v>
      </c>
      <c r="Y64" s="16">
        <f t="shared" si="2"/>
        <v>0</v>
      </c>
      <c r="Z64" s="9">
        <f t="shared" si="2"/>
        <v>0</v>
      </c>
      <c r="AA64" s="510">
        <v>0</v>
      </c>
      <c r="AB64" s="498">
        <f t="shared" si="101"/>
        <v>0</v>
      </c>
      <c r="AC64" s="465">
        <v>0</v>
      </c>
      <c r="AD64" s="498">
        <f t="shared" si="102"/>
        <v>0</v>
      </c>
      <c r="AE64" s="16">
        <v>0</v>
      </c>
      <c r="AF64" s="498">
        <f t="shared" si="103"/>
        <v>0</v>
      </c>
      <c r="AG64" s="500">
        <f t="shared" si="104"/>
        <v>0</v>
      </c>
      <c r="AH64" s="501">
        <f t="shared" si="104"/>
        <v>0</v>
      </c>
      <c r="AI64" s="502" t="str">
        <f t="shared" si="14"/>
        <v/>
      </c>
      <c r="AJ64" s="503">
        <f t="shared" si="105"/>
        <v>0</v>
      </c>
      <c r="AK64" s="504">
        <f t="shared" si="105"/>
        <v>0</v>
      </c>
      <c r="AL64" s="503">
        <f t="shared" si="106"/>
        <v>0</v>
      </c>
      <c r="AM64" s="504">
        <f t="shared" si="106"/>
        <v>0</v>
      </c>
      <c r="AN64" s="503">
        <f t="shared" si="107"/>
        <v>0</v>
      </c>
      <c r="AO64" s="9">
        <v>0</v>
      </c>
      <c r="AP64" s="505">
        <f t="shared" si="108"/>
        <v>0</v>
      </c>
      <c r="AQ64" s="506">
        <f t="shared" si="108"/>
        <v>0</v>
      </c>
      <c r="AR64" s="20" t="s">
        <v>358</v>
      </c>
      <c r="AS64" s="507" t="s">
        <v>358</v>
      </c>
      <c r="AT64" s="507" t="s">
        <v>358</v>
      </c>
      <c r="AU64" s="507" t="s">
        <v>358</v>
      </c>
      <c r="AV64" s="507" t="s">
        <v>358</v>
      </c>
      <c r="AW64" s="507" t="s">
        <v>358</v>
      </c>
      <c r="AX64" s="507" t="s">
        <v>358</v>
      </c>
      <c r="AY64" s="507" t="s">
        <v>358</v>
      </c>
      <c r="AZ64" s="474">
        <f t="shared" si="11"/>
        <v>0</v>
      </c>
      <c r="BA64" s="475">
        <v>0</v>
      </c>
      <c r="BB64" s="476">
        <f t="shared" si="109"/>
        <v>0</v>
      </c>
      <c r="BC64" s="475">
        <v>0</v>
      </c>
      <c r="BD64" s="477">
        <f t="shared" si="110"/>
        <v>0</v>
      </c>
      <c r="BE64" s="475">
        <v>0</v>
      </c>
      <c r="BF64" s="475">
        <v>0.95</v>
      </c>
      <c r="BG64" s="475">
        <v>0</v>
      </c>
      <c r="BH64" s="478" t="s">
        <v>358</v>
      </c>
      <c r="BI64" s="475">
        <v>0</v>
      </c>
      <c r="BJ64" s="475">
        <v>0</v>
      </c>
      <c r="BK64" s="479">
        <v>0</v>
      </c>
      <c r="BL64" s="480"/>
      <c r="BM64" s="457">
        <v>0</v>
      </c>
      <c r="BN64" s="481" t="s">
        <v>362</v>
      </c>
      <c r="BO64" s="457" t="s">
        <v>358</v>
      </c>
      <c r="BP64" s="483">
        <v>0</v>
      </c>
      <c r="BQ64" s="508" t="s">
        <v>358</v>
      </c>
      <c r="BR64" s="485" t="s">
        <v>358</v>
      </c>
      <c r="BS64" s="486" t="s">
        <v>358</v>
      </c>
      <c r="BT64" s="487" t="s">
        <v>358</v>
      </c>
      <c r="BU64" s="488" t="s">
        <v>358</v>
      </c>
      <c r="BV64" s="489" t="s">
        <v>358</v>
      </c>
      <c r="BW64" s="490" t="s">
        <v>358</v>
      </c>
      <c r="BX64" s="491" t="s">
        <v>358</v>
      </c>
      <c r="BY64" s="491" t="s">
        <v>358</v>
      </c>
      <c r="BZ64" s="458" t="s">
        <v>358</v>
      </c>
      <c r="CA64" s="364" t="s">
        <v>358</v>
      </c>
      <c r="CB64" s="373" t="s">
        <v>358</v>
      </c>
      <c r="CC64" s="509" t="s">
        <v>358</v>
      </c>
      <c r="CD64" s="459" t="s">
        <v>358</v>
      </c>
      <c r="CE64" s="483" t="s">
        <v>358</v>
      </c>
      <c r="CF64" s="483">
        <v>0</v>
      </c>
    </row>
    <row r="65" spans="1:99" ht="30" customHeight="1" x14ac:dyDescent="0.3">
      <c r="A65" s="57" t="str">
        <f t="shared" si="0"/>
        <v>Unitil - FG&amp;E</v>
      </c>
      <c r="B65" s="63" t="s">
        <v>358</v>
      </c>
      <c r="C65" s="63" t="s">
        <v>358</v>
      </c>
      <c r="D65" s="55" t="s">
        <v>409</v>
      </c>
      <c r="E65" s="55" t="s">
        <v>360</v>
      </c>
      <c r="F65" s="55">
        <v>1309</v>
      </c>
      <c r="G65" s="55" t="s">
        <v>360</v>
      </c>
      <c r="H65" s="9" t="s">
        <v>362</v>
      </c>
      <c r="I65" s="15" t="s">
        <v>435</v>
      </c>
      <c r="J65" s="114" t="s">
        <v>436</v>
      </c>
      <c r="K65" s="494">
        <v>12.491342578089837</v>
      </c>
      <c r="L65" s="494">
        <v>0.6</v>
      </c>
      <c r="M65" s="299" t="s">
        <v>358</v>
      </c>
      <c r="N65" s="701">
        <v>0</v>
      </c>
      <c r="O65" s="475" t="s">
        <v>358</v>
      </c>
      <c r="P65" s="495">
        <v>0</v>
      </c>
      <c r="Q65" s="373" t="s">
        <v>439</v>
      </c>
      <c r="R65" s="496" t="s">
        <v>439</v>
      </c>
      <c r="S65" s="16">
        <v>0</v>
      </c>
      <c r="T65" s="498">
        <f t="shared" si="1"/>
        <v>0</v>
      </c>
      <c r="U65" s="16">
        <v>0</v>
      </c>
      <c r="V65" s="498">
        <f t="shared" si="1"/>
        <v>0</v>
      </c>
      <c r="W65" s="16">
        <v>0</v>
      </c>
      <c r="X65" s="9">
        <v>0</v>
      </c>
      <c r="Y65" s="16">
        <f t="shared" si="2"/>
        <v>0</v>
      </c>
      <c r="Z65" s="9">
        <f t="shared" si="2"/>
        <v>0</v>
      </c>
      <c r="AA65" s="510">
        <v>0</v>
      </c>
      <c r="AB65" s="498">
        <f t="shared" si="101"/>
        <v>0</v>
      </c>
      <c r="AC65" s="465">
        <v>0</v>
      </c>
      <c r="AD65" s="498">
        <f t="shared" si="102"/>
        <v>0</v>
      </c>
      <c r="AE65" s="16">
        <v>0</v>
      </c>
      <c r="AF65" s="498">
        <f t="shared" si="103"/>
        <v>0</v>
      </c>
      <c r="AG65" s="500">
        <f t="shared" si="104"/>
        <v>0</v>
      </c>
      <c r="AH65" s="501">
        <f t="shared" si="104"/>
        <v>0</v>
      </c>
      <c r="AI65" s="502" t="str">
        <f t="shared" si="14"/>
        <v/>
      </c>
      <c r="AJ65" s="503">
        <f t="shared" si="105"/>
        <v>0</v>
      </c>
      <c r="AK65" s="504">
        <f t="shared" si="105"/>
        <v>0</v>
      </c>
      <c r="AL65" s="503">
        <f t="shared" si="106"/>
        <v>0</v>
      </c>
      <c r="AM65" s="504">
        <f t="shared" si="106"/>
        <v>0</v>
      </c>
      <c r="AN65" s="503">
        <f t="shared" si="107"/>
        <v>0</v>
      </c>
      <c r="AO65" s="9">
        <v>0</v>
      </c>
      <c r="AP65" s="505">
        <f>AJ65+AL65+AN65</f>
        <v>0</v>
      </c>
      <c r="AQ65" s="506">
        <f>AK65+AM65+AO65</f>
        <v>0</v>
      </c>
      <c r="AR65" s="20" t="s">
        <v>358</v>
      </c>
      <c r="AS65" s="507" t="s">
        <v>358</v>
      </c>
      <c r="AT65" s="507" t="s">
        <v>358</v>
      </c>
      <c r="AU65" s="507" t="s">
        <v>358</v>
      </c>
      <c r="AV65" s="507" t="s">
        <v>358</v>
      </c>
      <c r="AW65" s="507" t="s">
        <v>358</v>
      </c>
      <c r="AX65" s="507" t="s">
        <v>358</v>
      </c>
      <c r="AY65" s="507" t="s">
        <v>358</v>
      </c>
      <c r="AZ65" s="474">
        <f t="shared" si="11"/>
        <v>0</v>
      </c>
      <c r="BA65" s="475">
        <v>0</v>
      </c>
      <c r="BB65" s="476">
        <f>P65</f>
        <v>0</v>
      </c>
      <c r="BC65" s="475">
        <v>0</v>
      </c>
      <c r="BD65" s="477">
        <f t="shared" si="110"/>
        <v>0</v>
      </c>
      <c r="BE65" s="475">
        <v>0</v>
      </c>
      <c r="BF65" s="475">
        <v>0.95</v>
      </c>
      <c r="BG65" s="475">
        <v>0</v>
      </c>
      <c r="BH65" s="478" t="s">
        <v>358</v>
      </c>
      <c r="BI65" s="475">
        <v>0</v>
      </c>
      <c r="BJ65" s="475">
        <v>0</v>
      </c>
      <c r="BK65" s="479">
        <v>0</v>
      </c>
      <c r="BL65" s="480"/>
      <c r="BM65" s="457">
        <v>0</v>
      </c>
      <c r="BN65" s="481" t="s">
        <v>362</v>
      </c>
      <c r="BO65" s="457" t="s">
        <v>358</v>
      </c>
      <c r="BP65" s="483">
        <v>0</v>
      </c>
      <c r="BQ65" s="508" t="s">
        <v>358</v>
      </c>
      <c r="BR65" s="485" t="s">
        <v>358</v>
      </c>
      <c r="BS65" s="486" t="s">
        <v>358</v>
      </c>
      <c r="BT65" s="487" t="s">
        <v>358</v>
      </c>
      <c r="BU65" s="488" t="s">
        <v>358</v>
      </c>
      <c r="BV65" s="489" t="s">
        <v>358</v>
      </c>
      <c r="BW65" s="490" t="s">
        <v>358</v>
      </c>
      <c r="BX65" s="491" t="s">
        <v>358</v>
      </c>
      <c r="BY65" s="491" t="s">
        <v>358</v>
      </c>
      <c r="BZ65" s="458" t="s">
        <v>358</v>
      </c>
      <c r="CA65" s="364" t="s">
        <v>358</v>
      </c>
      <c r="CB65" s="373" t="s">
        <v>358</v>
      </c>
      <c r="CC65" s="509" t="s">
        <v>358</v>
      </c>
      <c r="CD65" s="459" t="s">
        <v>358</v>
      </c>
      <c r="CE65" s="483" t="s">
        <v>358</v>
      </c>
      <c r="CF65" s="483">
        <v>0</v>
      </c>
    </row>
    <row r="66" spans="1:99" ht="30" customHeight="1" x14ac:dyDescent="0.3">
      <c r="A66" s="57" t="str">
        <f t="shared" si="0"/>
        <v>Unitil - FG&amp;E</v>
      </c>
      <c r="B66" s="63" t="s">
        <v>358</v>
      </c>
      <c r="C66" s="63" t="s">
        <v>358</v>
      </c>
      <c r="D66" s="55" t="s">
        <v>409</v>
      </c>
      <c r="E66" s="55" t="s">
        <v>360</v>
      </c>
      <c r="F66" s="448"/>
      <c r="G66" s="448"/>
      <c r="H66" s="449"/>
      <c r="I66" s="511"/>
      <c r="J66" s="448"/>
      <c r="K66" s="448" t="s">
        <v>440</v>
      </c>
      <c r="L66" s="448" t="s">
        <v>440</v>
      </c>
      <c r="M66" s="448" t="s">
        <v>440</v>
      </c>
      <c r="N66" s="512"/>
      <c r="O66" s="512"/>
      <c r="P66" s="513" t="s">
        <v>440</v>
      </c>
      <c r="Q66" s="514"/>
      <c r="R66" s="513"/>
      <c r="S66" s="515"/>
      <c r="T66" s="449"/>
      <c r="U66" s="515"/>
      <c r="V66" s="449"/>
      <c r="W66" s="515"/>
      <c r="X66" s="449"/>
      <c r="Y66" s="515"/>
      <c r="Z66" s="449"/>
      <c r="AA66" s="516"/>
      <c r="AB66" s="449"/>
      <c r="AC66" s="517"/>
      <c r="AD66" s="449"/>
      <c r="AE66" s="515"/>
      <c r="AF66" s="449"/>
      <c r="AG66" s="511"/>
      <c r="AH66" s="449"/>
      <c r="AI66" s="518"/>
      <c r="AJ66" s="515"/>
      <c r="AK66" s="449"/>
      <c r="AL66" s="515"/>
      <c r="AM66" s="449"/>
      <c r="AN66" s="515"/>
      <c r="AO66" s="449"/>
      <c r="AP66" s="515"/>
      <c r="AQ66" s="449"/>
      <c r="AR66" s="20" t="s">
        <v>358</v>
      </c>
      <c r="AS66" s="507" t="s">
        <v>358</v>
      </c>
      <c r="AT66" s="507" t="s">
        <v>358</v>
      </c>
      <c r="AU66" s="507" t="s">
        <v>358</v>
      </c>
      <c r="AV66" s="507" t="s">
        <v>358</v>
      </c>
      <c r="AW66" s="507" t="s">
        <v>358</v>
      </c>
      <c r="AX66" s="507" t="s">
        <v>358</v>
      </c>
      <c r="AY66" s="507" t="s">
        <v>358</v>
      </c>
      <c r="AZ66" s="512"/>
      <c r="BA66" s="480"/>
      <c r="BB66" s="480"/>
      <c r="BC66" s="480"/>
      <c r="BD66" s="519"/>
      <c r="BE66" s="480"/>
      <c r="BF66" s="480"/>
      <c r="BG66" s="480"/>
      <c r="BH66" s="480"/>
      <c r="BI66" s="480"/>
      <c r="BJ66" s="480"/>
      <c r="BK66" s="480"/>
      <c r="BL66" s="480"/>
      <c r="BM66" s="457">
        <v>0</v>
      </c>
      <c r="BN66" s="481" t="s">
        <v>362</v>
      </c>
      <c r="BO66" s="457" t="s">
        <v>358</v>
      </c>
      <c r="BP66" s="483">
        <v>0</v>
      </c>
      <c r="BQ66" s="508" t="s">
        <v>358</v>
      </c>
      <c r="BR66" s="485" t="s">
        <v>358</v>
      </c>
      <c r="BS66" s="520"/>
      <c r="BT66" s="521"/>
      <c r="BU66" s="522"/>
      <c r="BV66" s="523"/>
      <c r="BW66" s="524"/>
      <c r="BX66" s="525"/>
      <c r="BY66" s="525"/>
      <c r="BZ66" s="526"/>
      <c r="CA66" s="364" t="s">
        <v>358</v>
      </c>
      <c r="CB66" s="373" t="s">
        <v>358</v>
      </c>
      <c r="CC66" s="509" t="s">
        <v>358</v>
      </c>
      <c r="CD66" s="459" t="s">
        <v>358</v>
      </c>
      <c r="CE66" s="483" t="s">
        <v>358</v>
      </c>
      <c r="CF66" s="483">
        <v>0</v>
      </c>
    </row>
    <row r="67" spans="1:99" ht="30" customHeight="1" x14ac:dyDescent="0.3">
      <c r="A67" s="57" t="str">
        <f t="shared" si="0"/>
        <v>Unitil - FG&amp;E</v>
      </c>
      <c r="B67" s="63" t="s">
        <v>358</v>
      </c>
      <c r="C67" s="63" t="s">
        <v>358</v>
      </c>
      <c r="D67" s="55" t="s">
        <v>415</v>
      </c>
      <c r="E67" s="55" t="s">
        <v>360</v>
      </c>
      <c r="F67" s="55" t="s">
        <v>416</v>
      </c>
      <c r="G67" s="55" t="s">
        <v>360</v>
      </c>
      <c r="H67" s="9" t="s">
        <v>362</v>
      </c>
      <c r="I67" s="15" t="s">
        <v>435</v>
      </c>
      <c r="J67" s="114" t="s">
        <v>436</v>
      </c>
      <c r="K67" s="494">
        <v>12.849877095256593</v>
      </c>
      <c r="L67" s="494">
        <v>7.8171433712095606</v>
      </c>
      <c r="M67" s="299">
        <v>655</v>
      </c>
      <c r="N67" s="701">
        <v>6116401.9599571154</v>
      </c>
      <c r="O67" s="475" t="s">
        <v>437</v>
      </c>
      <c r="P67" s="495">
        <v>1.3859999999999999</v>
      </c>
      <c r="Q67" s="373" t="s">
        <v>439</v>
      </c>
      <c r="R67" s="496" t="s">
        <v>439</v>
      </c>
      <c r="S67" s="497">
        <v>73</v>
      </c>
      <c r="T67" s="498">
        <f t="shared" si="1"/>
        <v>73</v>
      </c>
      <c r="U67" s="16">
        <v>0</v>
      </c>
      <c r="V67" s="498">
        <f t="shared" si="1"/>
        <v>0</v>
      </c>
      <c r="W67" s="16">
        <v>1</v>
      </c>
      <c r="X67" s="9">
        <v>0</v>
      </c>
      <c r="Y67" s="16">
        <f t="shared" si="2"/>
        <v>74</v>
      </c>
      <c r="Z67" s="9">
        <f t="shared" si="2"/>
        <v>73</v>
      </c>
      <c r="AA67" s="499">
        <v>435.8</v>
      </c>
      <c r="AB67" s="498">
        <f t="shared" ref="AB67:AB68" si="111">AA67</f>
        <v>435.8</v>
      </c>
      <c r="AC67" s="465">
        <v>0</v>
      </c>
      <c r="AD67" s="498">
        <f t="shared" ref="AD67:AD68" si="112">AC67</f>
        <v>0</v>
      </c>
      <c r="AE67" s="16">
        <v>9.1999999999999993</v>
      </c>
      <c r="AF67" s="498">
        <f t="shared" ref="AF67:AF68" si="113">AE67</f>
        <v>9.1999999999999993</v>
      </c>
      <c r="AG67" s="500">
        <f>AA67+AC67+AE67</f>
        <v>445</v>
      </c>
      <c r="AH67" s="501">
        <f>AB67+AD67+AF67</f>
        <v>445</v>
      </c>
      <c r="AI67" s="502">
        <f t="shared" si="14"/>
        <v>0.32106782106782106</v>
      </c>
      <c r="AJ67" s="503">
        <f t="shared" ref="AJ67:AK68" si="114">AA67*0.186*8760</f>
        <v>710075.08799999999</v>
      </c>
      <c r="AK67" s="504">
        <f t="shared" si="114"/>
        <v>710075.08799999999</v>
      </c>
      <c r="AL67" s="503">
        <f t="shared" ref="AL67:AM68" si="115">AC67*8760</f>
        <v>0</v>
      </c>
      <c r="AM67" s="504">
        <f t="shared" si="115"/>
        <v>0</v>
      </c>
      <c r="AN67" s="503">
        <f t="shared" ref="AN67:AN68" si="116">AE67*0.186*8760</f>
        <v>14990.111999999999</v>
      </c>
      <c r="AO67" s="9">
        <v>0</v>
      </c>
      <c r="AP67" s="505">
        <f>AJ67+AL67+AN67</f>
        <v>725065.2</v>
      </c>
      <c r="AQ67" s="506">
        <f>AK67+AM67+AO67</f>
        <v>710075.08799999999</v>
      </c>
      <c r="AR67" s="20" t="s">
        <v>358</v>
      </c>
      <c r="AS67" s="507" t="s">
        <v>358</v>
      </c>
      <c r="AT67" s="507" t="s">
        <v>358</v>
      </c>
      <c r="AU67" s="507" t="s">
        <v>358</v>
      </c>
      <c r="AV67" s="507" t="s">
        <v>358</v>
      </c>
      <c r="AW67" s="507" t="s">
        <v>358</v>
      </c>
      <c r="AX67" s="507" t="s">
        <v>358</v>
      </c>
      <c r="AY67" s="507" t="s">
        <v>358</v>
      </c>
      <c r="AZ67" s="474">
        <f t="shared" si="11"/>
        <v>6116401.9599571154</v>
      </c>
      <c r="BA67" s="475">
        <v>0</v>
      </c>
      <c r="BB67" s="476">
        <f t="shared" ref="BB67:BB68" si="117">P67</f>
        <v>1.3859999999999999</v>
      </c>
      <c r="BC67" s="475">
        <v>0</v>
      </c>
      <c r="BD67" s="477">
        <f t="shared" ref="BD67:BD68" si="118">(((92178/SUM(P$15:P$71))*P67)/92178)*21417</f>
        <v>272.92232595935479</v>
      </c>
      <c r="BE67" s="475">
        <v>0</v>
      </c>
      <c r="BF67" s="475">
        <v>0.95</v>
      </c>
      <c r="BG67" s="475">
        <v>0</v>
      </c>
      <c r="BH67" s="478" t="s">
        <v>358</v>
      </c>
      <c r="BI67" s="475">
        <v>0</v>
      </c>
      <c r="BJ67" s="475">
        <v>0</v>
      </c>
      <c r="BK67" s="479">
        <v>1.3333333333333333</v>
      </c>
      <c r="BL67" s="480"/>
      <c r="BM67" s="457">
        <v>0</v>
      </c>
      <c r="BN67" s="481" t="s">
        <v>362</v>
      </c>
      <c r="BO67" s="457" t="s">
        <v>358</v>
      </c>
      <c r="BP67" s="483">
        <v>0</v>
      </c>
      <c r="BQ67" s="508" t="s">
        <v>358</v>
      </c>
      <c r="BR67" s="485" t="s">
        <v>358</v>
      </c>
      <c r="BS67" s="486">
        <v>53.77</v>
      </c>
      <c r="BT67" s="487">
        <v>-12.88</v>
      </c>
      <c r="BU67" s="488">
        <v>53.27</v>
      </c>
      <c r="BV67" s="489">
        <v>-13.38</v>
      </c>
      <c r="BW67" s="490">
        <v>0.56299999999999994</v>
      </c>
      <c r="BX67" s="491">
        <v>-0.48599999999999999</v>
      </c>
      <c r="BY67" s="491">
        <v>0.56000000000000005</v>
      </c>
      <c r="BZ67" s="458">
        <v>-0.48899999999999999</v>
      </c>
      <c r="CA67" s="364" t="s">
        <v>358</v>
      </c>
      <c r="CB67" s="373" t="s">
        <v>358</v>
      </c>
      <c r="CC67" s="509" t="s">
        <v>358</v>
      </c>
      <c r="CD67" s="459" t="s">
        <v>358</v>
      </c>
      <c r="CE67" s="483" t="s">
        <v>358</v>
      </c>
      <c r="CF67" s="483">
        <v>0</v>
      </c>
    </row>
    <row r="68" spans="1:99" ht="30" customHeight="1" x14ac:dyDescent="0.3">
      <c r="A68" s="57" t="str">
        <f t="shared" si="0"/>
        <v>Unitil - FG&amp;E</v>
      </c>
      <c r="B68" s="63" t="s">
        <v>358</v>
      </c>
      <c r="C68" s="63" t="s">
        <v>358</v>
      </c>
      <c r="D68" s="55" t="s">
        <v>415</v>
      </c>
      <c r="E68" s="55" t="s">
        <v>360</v>
      </c>
      <c r="F68" s="55" t="s">
        <v>417</v>
      </c>
      <c r="G68" s="55" t="s">
        <v>360</v>
      </c>
      <c r="H68" s="9" t="s">
        <v>362</v>
      </c>
      <c r="I68" s="15" t="s">
        <v>435</v>
      </c>
      <c r="J68" s="114" t="s">
        <v>436</v>
      </c>
      <c r="K68" s="494">
        <v>14.685573823150392</v>
      </c>
      <c r="L68" s="494">
        <v>8.1629411470649615E-2</v>
      </c>
      <c r="M68" s="299">
        <v>1</v>
      </c>
      <c r="N68" s="701">
        <v>32100077.818707116</v>
      </c>
      <c r="O68" s="475" t="s">
        <v>437</v>
      </c>
      <c r="P68" s="495">
        <v>7.274</v>
      </c>
      <c r="Q68" s="373" t="s">
        <v>439</v>
      </c>
      <c r="R68" s="496" t="s">
        <v>439</v>
      </c>
      <c r="S68" s="16">
        <v>0</v>
      </c>
      <c r="T68" s="498">
        <f t="shared" si="1"/>
        <v>0</v>
      </c>
      <c r="U68" s="16">
        <v>0</v>
      </c>
      <c r="V68" s="498">
        <f t="shared" si="1"/>
        <v>0</v>
      </c>
      <c r="W68" s="16">
        <v>0</v>
      </c>
      <c r="X68" s="9">
        <v>0</v>
      </c>
      <c r="Y68" s="16">
        <f t="shared" si="2"/>
        <v>0</v>
      </c>
      <c r="Z68" s="9">
        <f t="shared" si="2"/>
        <v>0</v>
      </c>
      <c r="AA68" s="510">
        <v>0</v>
      </c>
      <c r="AB68" s="498">
        <f t="shared" si="111"/>
        <v>0</v>
      </c>
      <c r="AC68" s="465">
        <v>0</v>
      </c>
      <c r="AD68" s="498">
        <f t="shared" si="112"/>
        <v>0</v>
      </c>
      <c r="AE68" s="16">
        <v>0</v>
      </c>
      <c r="AF68" s="498">
        <f t="shared" si="113"/>
        <v>0</v>
      </c>
      <c r="AG68" s="500">
        <f>AA68+AC68+AE68</f>
        <v>0</v>
      </c>
      <c r="AH68" s="501">
        <f>AB68+AD68+AF68</f>
        <v>0</v>
      </c>
      <c r="AI68" s="502">
        <f t="shared" si="14"/>
        <v>0</v>
      </c>
      <c r="AJ68" s="503">
        <f t="shared" si="114"/>
        <v>0</v>
      </c>
      <c r="AK68" s="504">
        <f t="shared" si="114"/>
        <v>0</v>
      </c>
      <c r="AL68" s="503">
        <f t="shared" si="115"/>
        <v>0</v>
      </c>
      <c r="AM68" s="504">
        <f t="shared" si="115"/>
        <v>0</v>
      </c>
      <c r="AN68" s="503">
        <f t="shared" si="116"/>
        <v>0</v>
      </c>
      <c r="AO68" s="9">
        <v>0</v>
      </c>
      <c r="AP68" s="505">
        <f>AJ68+AL68+AN68</f>
        <v>0</v>
      </c>
      <c r="AQ68" s="506">
        <f>AK68+AM68+AO68</f>
        <v>0</v>
      </c>
      <c r="AR68" s="20" t="s">
        <v>358</v>
      </c>
      <c r="AS68" s="507" t="s">
        <v>358</v>
      </c>
      <c r="AT68" s="507" t="s">
        <v>358</v>
      </c>
      <c r="AU68" s="507" t="s">
        <v>358</v>
      </c>
      <c r="AV68" s="507" t="s">
        <v>358</v>
      </c>
      <c r="AW68" s="507" t="s">
        <v>358</v>
      </c>
      <c r="AX68" s="507" t="s">
        <v>358</v>
      </c>
      <c r="AY68" s="507" t="s">
        <v>358</v>
      </c>
      <c r="AZ68" s="474">
        <f t="shared" si="11"/>
        <v>32100077.818707116</v>
      </c>
      <c r="BA68" s="475">
        <v>0</v>
      </c>
      <c r="BB68" s="476">
        <f t="shared" si="117"/>
        <v>7.274</v>
      </c>
      <c r="BC68" s="475">
        <v>0</v>
      </c>
      <c r="BD68" s="477">
        <f t="shared" si="118"/>
        <v>1432.3499271488797</v>
      </c>
      <c r="BE68" s="475">
        <v>0</v>
      </c>
      <c r="BF68" s="475">
        <v>0.95</v>
      </c>
      <c r="BG68" s="475">
        <v>0</v>
      </c>
      <c r="BH68" s="478" t="s">
        <v>358</v>
      </c>
      <c r="BI68" s="475">
        <v>0</v>
      </c>
      <c r="BJ68" s="475">
        <v>0</v>
      </c>
      <c r="BK68" s="479">
        <v>0</v>
      </c>
      <c r="BL68" s="480"/>
      <c r="BM68" s="457">
        <v>0</v>
      </c>
      <c r="BN68" s="481" t="s">
        <v>362</v>
      </c>
      <c r="BO68" s="457" t="s">
        <v>358</v>
      </c>
      <c r="BP68" s="483">
        <v>0</v>
      </c>
      <c r="BQ68" s="508" t="s">
        <v>358</v>
      </c>
      <c r="BR68" s="485" t="s">
        <v>358</v>
      </c>
      <c r="BS68" s="486">
        <v>258</v>
      </c>
      <c r="BT68" s="487">
        <v>239.05</v>
      </c>
      <c r="BU68" s="488">
        <v>0</v>
      </c>
      <c r="BV68" s="489">
        <v>-18.95</v>
      </c>
      <c r="BW68" s="490">
        <v>1</v>
      </c>
      <c r="BX68" s="491">
        <v>0.66700000000000004</v>
      </c>
      <c r="BY68" s="491">
        <v>0</v>
      </c>
      <c r="BZ68" s="458">
        <v>-0.33300000000000002</v>
      </c>
      <c r="CA68" s="364" t="s">
        <v>358</v>
      </c>
      <c r="CB68" s="373" t="s">
        <v>358</v>
      </c>
      <c r="CC68" s="509" t="s">
        <v>358</v>
      </c>
      <c r="CD68" s="459" t="s">
        <v>358</v>
      </c>
      <c r="CE68" s="483" t="s">
        <v>358</v>
      </c>
      <c r="CF68" s="483">
        <v>0</v>
      </c>
    </row>
    <row r="69" spans="1:99" ht="30" customHeight="1" x14ac:dyDescent="0.3">
      <c r="A69" s="57" t="str">
        <f t="shared" si="0"/>
        <v>Unitil - FG&amp;E</v>
      </c>
      <c r="B69" s="63" t="s">
        <v>358</v>
      </c>
      <c r="C69" s="63" t="s">
        <v>358</v>
      </c>
      <c r="D69" s="55" t="s">
        <v>415</v>
      </c>
      <c r="E69" s="55" t="s">
        <v>360</v>
      </c>
      <c r="F69" s="55" t="s">
        <v>418</v>
      </c>
      <c r="G69" s="55" t="s">
        <v>360</v>
      </c>
      <c r="H69" s="9" t="s">
        <v>362</v>
      </c>
      <c r="I69" s="15" t="s">
        <v>435</v>
      </c>
      <c r="J69" s="114" t="s">
        <v>436</v>
      </c>
      <c r="K69" s="494">
        <v>18.35696727893799</v>
      </c>
      <c r="L69" s="494">
        <v>0</v>
      </c>
      <c r="M69" s="299">
        <v>0</v>
      </c>
      <c r="N69" s="701">
        <v>0</v>
      </c>
      <c r="O69" s="475" t="s">
        <v>358</v>
      </c>
      <c r="P69" s="495">
        <v>0</v>
      </c>
      <c r="Q69" s="373" t="s">
        <v>439</v>
      </c>
      <c r="R69" s="496" t="s">
        <v>439</v>
      </c>
      <c r="S69" s="515"/>
      <c r="T69" s="449"/>
      <c r="U69" s="515"/>
      <c r="V69" s="449"/>
      <c r="W69" s="515"/>
      <c r="X69" s="449"/>
      <c r="Y69" s="515"/>
      <c r="Z69" s="449"/>
      <c r="AA69" s="516"/>
      <c r="AB69" s="449"/>
      <c r="AC69" s="517"/>
      <c r="AD69" s="449"/>
      <c r="AE69" s="515"/>
      <c r="AF69" s="449"/>
      <c r="AG69" s="511"/>
      <c r="AH69" s="449"/>
      <c r="AI69" s="518"/>
      <c r="AJ69" s="515"/>
      <c r="AK69" s="449"/>
      <c r="AL69" s="515"/>
      <c r="AM69" s="449"/>
      <c r="AN69" s="515"/>
      <c r="AO69" s="449"/>
      <c r="AP69" s="515"/>
      <c r="AQ69" s="449"/>
      <c r="AR69" s="20" t="s">
        <v>358</v>
      </c>
      <c r="AS69" s="507" t="s">
        <v>358</v>
      </c>
      <c r="AT69" s="507" t="s">
        <v>358</v>
      </c>
      <c r="AU69" s="507" t="s">
        <v>358</v>
      </c>
      <c r="AV69" s="507" t="s">
        <v>358</v>
      </c>
      <c r="AW69" s="507" t="s">
        <v>358</v>
      </c>
      <c r="AX69" s="507" t="s">
        <v>358</v>
      </c>
      <c r="AY69" s="507" t="s">
        <v>358</v>
      </c>
      <c r="AZ69" s="512"/>
      <c r="BA69" s="480"/>
      <c r="BB69" s="480"/>
      <c r="BC69" s="480"/>
      <c r="BD69" s="519"/>
      <c r="BE69" s="480"/>
      <c r="BF69" s="480"/>
      <c r="BG69" s="480"/>
      <c r="BH69" s="480"/>
      <c r="BI69" s="480"/>
      <c r="BJ69" s="480"/>
      <c r="BK69" s="480"/>
      <c r="BL69" s="480"/>
      <c r="BM69" s="457">
        <v>0</v>
      </c>
      <c r="BN69" s="481" t="s">
        <v>362</v>
      </c>
      <c r="BO69" s="457" t="s">
        <v>358</v>
      </c>
      <c r="BP69" s="483">
        <v>0</v>
      </c>
      <c r="BQ69" s="508" t="s">
        <v>358</v>
      </c>
      <c r="BR69" s="485" t="s">
        <v>358</v>
      </c>
      <c r="BS69" s="486" t="s">
        <v>358</v>
      </c>
      <c r="BT69" s="487" t="s">
        <v>358</v>
      </c>
      <c r="BU69" s="488" t="s">
        <v>358</v>
      </c>
      <c r="BV69" s="489" t="s">
        <v>358</v>
      </c>
      <c r="BW69" s="490" t="s">
        <v>358</v>
      </c>
      <c r="BX69" s="491" t="s">
        <v>358</v>
      </c>
      <c r="BY69" s="491" t="s">
        <v>358</v>
      </c>
      <c r="BZ69" s="458" t="s">
        <v>358</v>
      </c>
      <c r="CA69" s="364" t="s">
        <v>358</v>
      </c>
      <c r="CB69" s="373" t="s">
        <v>358</v>
      </c>
      <c r="CC69" s="509" t="s">
        <v>358</v>
      </c>
      <c r="CD69" s="459" t="s">
        <v>358</v>
      </c>
      <c r="CE69" s="483" t="s">
        <v>358</v>
      </c>
      <c r="CF69" s="483">
        <v>0</v>
      </c>
    </row>
    <row r="70" spans="1:99" ht="30" customHeight="1" x14ac:dyDescent="0.3">
      <c r="A70" s="57" t="str">
        <f t="shared" si="0"/>
        <v>Unitil - FG&amp;E</v>
      </c>
      <c r="B70" s="63" t="s">
        <v>358</v>
      </c>
      <c r="C70" s="63" t="s">
        <v>358</v>
      </c>
      <c r="D70" s="55" t="s">
        <v>415</v>
      </c>
      <c r="E70" s="55" t="s">
        <v>360</v>
      </c>
      <c r="F70" s="55" t="s">
        <v>419</v>
      </c>
      <c r="G70" s="55" t="s">
        <v>360</v>
      </c>
      <c r="H70" s="9" t="s">
        <v>362</v>
      </c>
      <c r="I70" s="15" t="s">
        <v>435</v>
      </c>
      <c r="J70" s="114" t="s">
        <v>436</v>
      </c>
      <c r="K70" s="494">
        <v>8.7195594574955457</v>
      </c>
      <c r="L70" s="494">
        <v>6.9979445861137926</v>
      </c>
      <c r="M70" s="299">
        <v>191</v>
      </c>
      <c r="N70" s="701">
        <v>19019980.120790165</v>
      </c>
      <c r="O70" s="475" t="s">
        <v>437</v>
      </c>
      <c r="P70" s="495">
        <v>4.3099999999999996</v>
      </c>
      <c r="Q70" s="373" t="s">
        <v>439</v>
      </c>
      <c r="R70" s="496" t="s">
        <v>439</v>
      </c>
      <c r="S70" s="497">
        <v>9</v>
      </c>
      <c r="T70" s="498">
        <f t="shared" si="1"/>
        <v>9</v>
      </c>
      <c r="U70" s="16">
        <v>1</v>
      </c>
      <c r="V70" s="498">
        <f t="shared" si="1"/>
        <v>1</v>
      </c>
      <c r="W70" s="16">
        <v>0</v>
      </c>
      <c r="X70" s="9">
        <v>0</v>
      </c>
      <c r="Y70" s="16">
        <f t="shared" si="2"/>
        <v>10</v>
      </c>
      <c r="Z70" s="9">
        <f t="shared" si="2"/>
        <v>10</v>
      </c>
      <c r="AA70" s="499">
        <v>66.099999999999994</v>
      </c>
      <c r="AB70" s="498">
        <f t="shared" ref="AB70:AB71" si="119">AA70</f>
        <v>66.099999999999994</v>
      </c>
      <c r="AC70" s="465">
        <v>300</v>
      </c>
      <c r="AD70" s="498">
        <f t="shared" ref="AD70:AD71" si="120">AC70</f>
        <v>300</v>
      </c>
      <c r="AE70" s="16">
        <v>0</v>
      </c>
      <c r="AF70" s="498">
        <f t="shared" ref="AF70:AF71" si="121">AE70</f>
        <v>0</v>
      </c>
      <c r="AG70" s="500">
        <f>AA70+AC70+AE70</f>
        <v>366.1</v>
      </c>
      <c r="AH70" s="501">
        <f>AB70+AD70+AF70</f>
        <v>366.1</v>
      </c>
      <c r="AI70" s="502">
        <f t="shared" si="14"/>
        <v>8.4941995359628777E-2</v>
      </c>
      <c r="AJ70" s="503">
        <f t="shared" ref="AJ70:AK71" si="122">AA70*0.186*8760</f>
        <v>107700.696</v>
      </c>
      <c r="AK70" s="504">
        <f t="shared" si="122"/>
        <v>107700.696</v>
      </c>
      <c r="AL70" s="503">
        <f t="shared" ref="AL70:AM71" si="123">AC70*8760</f>
        <v>2628000</v>
      </c>
      <c r="AM70" s="504">
        <f t="shared" si="123"/>
        <v>2628000</v>
      </c>
      <c r="AN70" s="503">
        <f t="shared" ref="AN70:AN71" si="124">AE70*0.186*8760</f>
        <v>0</v>
      </c>
      <c r="AO70" s="9">
        <v>0</v>
      </c>
      <c r="AP70" s="505">
        <f>AJ70+AL70+AN70</f>
        <v>2735700.696</v>
      </c>
      <c r="AQ70" s="506">
        <f>AK70+AM70+AO70</f>
        <v>2735700.696</v>
      </c>
      <c r="AR70" s="20" t="s">
        <v>358</v>
      </c>
      <c r="AS70" s="507" t="s">
        <v>358</v>
      </c>
      <c r="AT70" s="507" t="s">
        <v>358</v>
      </c>
      <c r="AU70" s="507" t="s">
        <v>358</v>
      </c>
      <c r="AV70" s="507" t="s">
        <v>358</v>
      </c>
      <c r="AW70" s="507" t="s">
        <v>358</v>
      </c>
      <c r="AX70" s="507" t="s">
        <v>358</v>
      </c>
      <c r="AY70" s="507" t="s">
        <v>358</v>
      </c>
      <c r="AZ70" s="474">
        <f t="shared" si="11"/>
        <v>19019980.120790165</v>
      </c>
      <c r="BA70" s="475">
        <v>0</v>
      </c>
      <c r="BB70" s="476">
        <f t="shared" ref="BB70:BB71" si="125">P70</f>
        <v>4.3099999999999996</v>
      </c>
      <c r="BC70" s="475">
        <v>0</v>
      </c>
      <c r="BD70" s="477">
        <f t="shared" ref="BD70:BD71" si="126">(((92178/SUM(P$15:P$71))*P70)/92178)*21417</f>
        <v>848.69785345225068</v>
      </c>
      <c r="BE70" s="475">
        <v>0</v>
      </c>
      <c r="BF70" s="475">
        <v>0.95</v>
      </c>
      <c r="BG70" s="475">
        <v>0</v>
      </c>
      <c r="BH70" s="478" t="s">
        <v>358</v>
      </c>
      <c r="BI70" s="475">
        <v>0</v>
      </c>
      <c r="BJ70" s="475">
        <v>0</v>
      </c>
      <c r="BK70" s="479">
        <v>0</v>
      </c>
      <c r="BL70" s="480"/>
      <c r="BM70" s="457">
        <v>0</v>
      </c>
      <c r="BN70" s="481" t="s">
        <v>362</v>
      </c>
      <c r="BO70" s="457" t="s">
        <v>358</v>
      </c>
      <c r="BP70" s="483">
        <v>0</v>
      </c>
      <c r="BQ70" s="508" t="s">
        <v>358</v>
      </c>
      <c r="BR70" s="485" t="s">
        <v>358</v>
      </c>
      <c r="BS70" s="486">
        <v>20.71</v>
      </c>
      <c r="BT70" s="487">
        <v>-1.77</v>
      </c>
      <c r="BU70" s="488">
        <v>20.71</v>
      </c>
      <c r="BV70" s="489">
        <v>0.76</v>
      </c>
      <c r="BW70" s="490">
        <v>3.6999999999999998E-2</v>
      </c>
      <c r="BX70" s="491">
        <v>-0.21</v>
      </c>
      <c r="BY70" s="491">
        <v>3.6999999999999998E-2</v>
      </c>
      <c r="BZ70" s="458">
        <v>-0.19400000000000001</v>
      </c>
      <c r="CA70" s="364" t="s">
        <v>358</v>
      </c>
      <c r="CB70" s="373" t="s">
        <v>358</v>
      </c>
      <c r="CC70" s="509" t="s">
        <v>358</v>
      </c>
      <c r="CD70" s="459" t="s">
        <v>358</v>
      </c>
      <c r="CE70" s="483" t="s">
        <v>358</v>
      </c>
      <c r="CF70" s="483">
        <v>0</v>
      </c>
    </row>
    <row r="71" spans="1:99" ht="30" customHeight="1" x14ac:dyDescent="0.3">
      <c r="A71" s="535" t="str">
        <f t="shared" si="0"/>
        <v>Unitil - FG&amp;E</v>
      </c>
      <c r="B71" s="536" t="s">
        <v>358</v>
      </c>
      <c r="C71" s="536" t="s">
        <v>358</v>
      </c>
      <c r="D71" s="198" t="s">
        <v>415</v>
      </c>
      <c r="E71" s="198" t="s">
        <v>360</v>
      </c>
      <c r="F71" s="198" t="s">
        <v>420</v>
      </c>
      <c r="G71" s="198" t="s">
        <v>360</v>
      </c>
      <c r="H71" s="183" t="s">
        <v>362</v>
      </c>
      <c r="I71" s="537" t="s">
        <v>435</v>
      </c>
      <c r="J71" s="182" t="s">
        <v>436</v>
      </c>
      <c r="K71" s="538">
        <v>9.178483639468995</v>
      </c>
      <c r="L71" s="538">
        <v>4.2789384651096665</v>
      </c>
      <c r="M71" s="302">
        <v>149</v>
      </c>
      <c r="N71" s="768">
        <v>20851370.318035621</v>
      </c>
      <c r="O71" s="539" t="s">
        <v>437</v>
      </c>
      <c r="P71" s="540">
        <v>4.7249999999999996</v>
      </c>
      <c r="Q71" s="541" t="s">
        <v>439</v>
      </c>
      <c r="R71" s="542" t="s">
        <v>439</v>
      </c>
      <c r="S71" s="543">
        <v>14</v>
      </c>
      <c r="T71" s="498">
        <f t="shared" si="1"/>
        <v>14</v>
      </c>
      <c r="U71" s="544">
        <v>0</v>
      </c>
      <c r="V71" s="498">
        <f t="shared" si="1"/>
        <v>0</v>
      </c>
      <c r="W71" s="544">
        <v>0</v>
      </c>
      <c r="X71" s="183">
        <v>0</v>
      </c>
      <c r="Y71" s="544">
        <f t="shared" si="2"/>
        <v>14</v>
      </c>
      <c r="Z71" s="183">
        <f t="shared" si="2"/>
        <v>14</v>
      </c>
      <c r="AA71" s="545">
        <v>853.9</v>
      </c>
      <c r="AB71" s="498">
        <f t="shared" si="119"/>
        <v>853.9</v>
      </c>
      <c r="AC71" s="546">
        <v>0</v>
      </c>
      <c r="AD71" s="498">
        <f t="shared" si="120"/>
        <v>0</v>
      </c>
      <c r="AE71" s="544">
        <v>0</v>
      </c>
      <c r="AF71" s="498">
        <f t="shared" si="121"/>
        <v>0</v>
      </c>
      <c r="AG71" s="547">
        <f>AA71+AC71+AE71</f>
        <v>853.9</v>
      </c>
      <c r="AH71" s="548">
        <f>AB71+AD71+AF71</f>
        <v>853.9</v>
      </c>
      <c r="AI71" s="502">
        <f t="shared" si="14"/>
        <v>0.18071957671957672</v>
      </c>
      <c r="AJ71" s="503">
        <f t="shared" si="122"/>
        <v>1391310.504</v>
      </c>
      <c r="AK71" s="504">
        <f t="shared" si="122"/>
        <v>1391310.504</v>
      </c>
      <c r="AL71" s="503">
        <f t="shared" si="123"/>
        <v>0</v>
      </c>
      <c r="AM71" s="504">
        <f t="shared" si="123"/>
        <v>0</v>
      </c>
      <c r="AN71" s="503">
        <f t="shared" si="124"/>
        <v>0</v>
      </c>
      <c r="AO71" s="9">
        <v>0</v>
      </c>
      <c r="AP71" s="505">
        <f>AJ71+AL71+AN71</f>
        <v>1391310.504</v>
      </c>
      <c r="AQ71" s="506">
        <f>AK71+AM71+AO71</f>
        <v>1391310.504</v>
      </c>
      <c r="AR71" s="212" t="s">
        <v>358</v>
      </c>
      <c r="AS71" s="549" t="s">
        <v>358</v>
      </c>
      <c r="AT71" s="549" t="s">
        <v>358</v>
      </c>
      <c r="AU71" s="549" t="s">
        <v>358</v>
      </c>
      <c r="AV71" s="549" t="s">
        <v>358</v>
      </c>
      <c r="AW71" s="549" t="s">
        <v>358</v>
      </c>
      <c r="AX71" s="549" t="s">
        <v>358</v>
      </c>
      <c r="AY71" s="549" t="s">
        <v>358</v>
      </c>
      <c r="AZ71" s="474">
        <f t="shared" si="11"/>
        <v>20851370.318035621</v>
      </c>
      <c r="BA71" s="475">
        <v>0</v>
      </c>
      <c r="BB71" s="476">
        <f t="shared" si="125"/>
        <v>4.7249999999999996</v>
      </c>
      <c r="BC71" s="475">
        <v>0</v>
      </c>
      <c r="BD71" s="477">
        <f t="shared" si="126"/>
        <v>930.41702031598231</v>
      </c>
      <c r="BE71" s="475">
        <v>0</v>
      </c>
      <c r="BF71" s="475">
        <v>0.95</v>
      </c>
      <c r="BG71" s="475">
        <v>0</v>
      </c>
      <c r="BH71" s="478" t="s">
        <v>358</v>
      </c>
      <c r="BI71" s="475">
        <v>0</v>
      </c>
      <c r="BJ71" s="475">
        <v>0</v>
      </c>
      <c r="BK71" s="479">
        <v>0.66666666666666663</v>
      </c>
      <c r="BL71" s="480"/>
      <c r="BM71" s="550">
        <v>0</v>
      </c>
      <c r="BN71" s="551" t="s">
        <v>362</v>
      </c>
      <c r="BO71" s="550" t="s">
        <v>358</v>
      </c>
      <c r="BP71" s="552">
        <v>0</v>
      </c>
      <c r="BQ71" s="553" t="s">
        <v>358</v>
      </c>
      <c r="BR71" s="554" t="s">
        <v>358</v>
      </c>
      <c r="BS71" s="555">
        <v>98.69</v>
      </c>
      <c r="BT71" s="556">
        <v>62.45</v>
      </c>
      <c r="BU71" s="557">
        <v>98.69</v>
      </c>
      <c r="BV71" s="558">
        <v>63.08</v>
      </c>
      <c r="BW71" s="559">
        <v>1.0069999999999999</v>
      </c>
      <c r="BX71" s="560">
        <v>0.252</v>
      </c>
      <c r="BY71" s="561">
        <v>1.0069999999999999</v>
      </c>
      <c r="BZ71" s="562">
        <v>0.25600000000000001</v>
      </c>
      <c r="CA71" s="563" t="s">
        <v>358</v>
      </c>
      <c r="CB71" s="541" t="s">
        <v>358</v>
      </c>
      <c r="CC71" s="564" t="s">
        <v>358</v>
      </c>
      <c r="CD71" s="565" t="s">
        <v>358</v>
      </c>
      <c r="CE71" s="552" t="s">
        <v>358</v>
      </c>
      <c r="CF71" s="552">
        <v>0</v>
      </c>
    </row>
    <row r="72" spans="1:99" s="77" customFormat="1" ht="30" customHeight="1" thickBot="1" x14ac:dyDescent="0.35">
      <c r="A72" s="58" t="s">
        <v>422</v>
      </c>
      <c r="B72" s="566" t="s">
        <v>358</v>
      </c>
      <c r="C72" s="566" t="s">
        <v>358</v>
      </c>
      <c r="D72" s="196" t="s">
        <v>415</v>
      </c>
      <c r="E72" s="196" t="s">
        <v>360</v>
      </c>
      <c r="F72" s="567"/>
      <c r="G72" s="567"/>
      <c r="H72" s="568"/>
      <c r="I72" s="569"/>
      <c r="J72" s="567"/>
      <c r="K72" s="567"/>
      <c r="L72" s="567"/>
      <c r="M72" s="567"/>
      <c r="N72" s="570"/>
      <c r="O72" s="570"/>
      <c r="P72" s="571"/>
      <c r="Q72" s="572"/>
      <c r="R72" s="571"/>
      <c r="S72" s="573"/>
      <c r="T72" s="568"/>
      <c r="U72" s="573"/>
      <c r="V72" s="568"/>
      <c r="W72" s="573"/>
      <c r="X72" s="568"/>
      <c r="Y72" s="573"/>
      <c r="Z72" s="568"/>
      <c r="AA72" s="574"/>
      <c r="AB72" s="575"/>
      <c r="AC72" s="576"/>
      <c r="AD72" s="577"/>
      <c r="AE72" s="573"/>
      <c r="AF72" s="568"/>
      <c r="AG72" s="569"/>
      <c r="AH72" s="568"/>
      <c r="AI72" s="578"/>
      <c r="AJ72" s="573"/>
      <c r="AK72" s="568"/>
      <c r="AL72" s="573"/>
      <c r="AM72" s="568"/>
      <c r="AN72" s="573"/>
      <c r="AO72" s="568"/>
      <c r="AP72" s="573"/>
      <c r="AQ72" s="568"/>
      <c r="AR72" s="579" t="s">
        <v>358</v>
      </c>
      <c r="AS72" s="580" t="s">
        <v>358</v>
      </c>
      <c r="AT72" s="580" t="s">
        <v>358</v>
      </c>
      <c r="AU72" s="580" t="s">
        <v>358</v>
      </c>
      <c r="AV72" s="580" t="s">
        <v>358</v>
      </c>
      <c r="AW72" s="580" t="s">
        <v>358</v>
      </c>
      <c r="AX72" s="580" t="s">
        <v>358</v>
      </c>
      <c r="AY72" s="580" t="s">
        <v>358</v>
      </c>
      <c r="AZ72" s="512"/>
      <c r="BA72" s="480"/>
      <c r="BB72" s="480"/>
      <c r="BC72" s="480"/>
      <c r="BD72" s="519"/>
      <c r="BE72" s="480"/>
      <c r="BF72" s="480"/>
      <c r="BG72" s="480"/>
      <c r="BH72" s="480"/>
      <c r="BI72" s="480"/>
      <c r="BJ72" s="480"/>
      <c r="BK72" s="480"/>
      <c r="BL72" s="480"/>
      <c r="BM72" s="581">
        <v>0</v>
      </c>
      <c r="BN72" s="582" t="s">
        <v>362</v>
      </c>
      <c r="BO72" s="581" t="s">
        <v>358</v>
      </c>
      <c r="BP72" s="583">
        <v>0</v>
      </c>
      <c r="BQ72" s="584" t="s">
        <v>358</v>
      </c>
      <c r="BR72" s="585" t="s">
        <v>358</v>
      </c>
      <c r="BS72" s="586"/>
      <c r="BT72" s="587"/>
      <c r="BU72" s="588"/>
      <c r="BV72" s="589"/>
      <c r="BW72" s="590"/>
      <c r="BX72" s="591"/>
      <c r="BY72" s="591"/>
      <c r="BZ72" s="592"/>
      <c r="CA72" s="365" t="s">
        <v>358</v>
      </c>
      <c r="CB72" s="374" t="s">
        <v>358</v>
      </c>
      <c r="CC72" s="593" t="s">
        <v>358</v>
      </c>
      <c r="CD72" s="374" t="s">
        <v>358</v>
      </c>
      <c r="CE72" s="583" t="s">
        <v>358</v>
      </c>
      <c r="CF72" s="583">
        <v>0</v>
      </c>
    </row>
    <row r="73" spans="1:99" ht="15" thickBot="1" x14ac:dyDescent="0.35">
      <c r="A73" s="375" t="s">
        <v>41</v>
      </c>
      <c r="B73" s="838"/>
      <c r="C73" s="839"/>
      <c r="D73" s="839"/>
      <c r="E73" s="839"/>
      <c r="F73" s="839"/>
      <c r="G73" s="839"/>
      <c r="H73" s="840"/>
      <c r="I73" s="47"/>
      <c r="J73" s="47"/>
      <c r="K73" s="47"/>
      <c r="L73" s="47"/>
      <c r="M73" s="47"/>
      <c r="N73" s="48"/>
      <c r="O73" s="48"/>
      <c r="P73" s="48"/>
      <c r="Q73" s="49"/>
      <c r="R73" s="126"/>
      <c r="S73" s="594">
        <f>SUM(S15:S71)</f>
        <v>1791</v>
      </c>
      <c r="T73" s="242">
        <f>SUM(T15:T71)</f>
        <v>1790</v>
      </c>
      <c r="U73" s="594">
        <f>SUM(U15:U71)</f>
        <v>5</v>
      </c>
      <c r="V73" s="242">
        <f>SUM(V15:V71)</f>
        <v>5</v>
      </c>
      <c r="W73" s="594">
        <f t="shared" ref="W73:AF73" si="127">SUM(W15:W71)</f>
        <v>3</v>
      </c>
      <c r="X73" s="242">
        <f t="shared" si="127"/>
        <v>0</v>
      </c>
      <c r="Y73" s="241">
        <f t="shared" si="127"/>
        <v>1799</v>
      </c>
      <c r="Z73" s="242">
        <f t="shared" si="127"/>
        <v>1795</v>
      </c>
      <c r="AA73" s="595">
        <f t="shared" si="127"/>
        <v>26555.55</v>
      </c>
      <c r="AB73" s="596">
        <f t="shared" si="127"/>
        <v>25555.55</v>
      </c>
      <c r="AC73" s="595">
        <f t="shared" si="127"/>
        <v>2162.4</v>
      </c>
      <c r="AD73" s="596">
        <f t="shared" si="127"/>
        <v>2162.4</v>
      </c>
      <c r="AE73" s="594">
        <f t="shared" si="127"/>
        <v>44.8</v>
      </c>
      <c r="AF73" s="242">
        <f t="shared" si="127"/>
        <v>44.8</v>
      </c>
      <c r="AG73" s="241">
        <f>SUM(AG15:AG71)</f>
        <v>28762.75</v>
      </c>
      <c r="AH73" s="242">
        <f>SUM(AH15:AH71)</f>
        <v>27762.75</v>
      </c>
      <c r="AI73" s="243"/>
      <c r="AJ73" s="241">
        <f t="shared" ref="AJ73:AS73" si="128">SUM(AJ15:AJ71)</f>
        <v>43268550.948000006</v>
      </c>
      <c r="AK73" s="242">
        <f t="shared" si="128"/>
        <v>41639190.948000006</v>
      </c>
      <c r="AL73" s="241">
        <f t="shared" si="128"/>
        <v>18942624</v>
      </c>
      <c r="AM73" s="242">
        <f t="shared" si="128"/>
        <v>18942624</v>
      </c>
      <c r="AN73" s="241">
        <v>0</v>
      </c>
      <c r="AO73" s="242">
        <v>0</v>
      </c>
      <c r="AP73" s="241">
        <f t="shared" si="128"/>
        <v>62284170.276000001</v>
      </c>
      <c r="AQ73" s="242">
        <f t="shared" si="128"/>
        <v>60581814.948000006</v>
      </c>
      <c r="AR73" s="597">
        <f t="shared" si="128"/>
        <v>0</v>
      </c>
      <c r="AS73" s="598">
        <f t="shared" si="128"/>
        <v>0</v>
      </c>
      <c r="AT73" s="599"/>
      <c r="AU73" s="598">
        <f>SUM(AU15:AU71)</f>
        <v>0</v>
      </c>
      <c r="AV73" s="598">
        <f>SUM(AV15:AV71)</f>
        <v>0</v>
      </c>
      <c r="AW73" s="598">
        <f>SUM(AW15:AW71)</f>
        <v>0</v>
      </c>
      <c r="AX73" s="598">
        <f>SUM(AX15:AX71)</f>
        <v>0</v>
      </c>
      <c r="AY73" s="599"/>
      <c r="AZ73" s="597">
        <f t="shared" ref="AZ73:BE73" si="129">SUM(AZ15:AZ71)</f>
        <v>433252147.00000006</v>
      </c>
      <c r="BA73" s="598">
        <f t="shared" si="129"/>
        <v>0</v>
      </c>
      <c r="BB73" s="598">
        <f t="shared" si="129"/>
        <v>108.7634069351318</v>
      </c>
      <c r="BC73" s="598">
        <f t="shared" si="129"/>
        <v>0</v>
      </c>
      <c r="BD73" s="600" t="e">
        <f t="shared" si="129"/>
        <v>#VALUE!</v>
      </c>
      <c r="BE73" s="598">
        <f t="shared" si="129"/>
        <v>0</v>
      </c>
      <c r="BF73" s="599"/>
      <c r="BG73" s="599"/>
      <c r="BH73" s="598">
        <f>SUM(BH15:BH71)</f>
        <v>0</v>
      </c>
      <c r="BI73" s="598">
        <f>SUM(BI15:BI71)</f>
        <v>0</v>
      </c>
      <c r="BJ73" s="598">
        <f>SUM(BJ15:BJ71)</f>
        <v>0</v>
      </c>
      <c r="BK73" s="601">
        <f>SUM(BK15:BK71)</f>
        <v>34.333333333333329</v>
      </c>
      <c r="BL73" s="602"/>
      <c r="BM73" s="48"/>
      <c r="BN73" s="602"/>
      <c r="BO73" s="603"/>
      <c r="BP73" s="601">
        <f>SUM(BP15:BP71)</f>
        <v>0</v>
      </c>
      <c r="BQ73" s="597">
        <f>SUM(BQ15:BQ71)</f>
        <v>0</v>
      </c>
      <c r="BR73" s="48"/>
      <c r="BS73" s="602"/>
      <c r="BT73" s="48"/>
      <c r="BU73" s="48"/>
      <c r="BV73" s="48"/>
      <c r="BW73" s="602"/>
      <c r="BX73" s="48"/>
      <c r="BY73" s="48"/>
      <c r="BZ73" s="604"/>
      <c r="CA73" s="605"/>
      <c r="CB73" s="597">
        <f>SUM(CB15:CB71)</f>
        <v>0</v>
      </c>
      <c r="CC73" s="601">
        <f>SUM(CC15:CC71)</f>
        <v>0</v>
      </c>
      <c r="CD73" s="597">
        <f>SUM(CD15:CD71)</f>
        <v>0</v>
      </c>
      <c r="CE73" s="601">
        <f>SUM(CE15:CE71)</f>
        <v>0</v>
      </c>
      <c r="CF73" s="8">
        <f>SUM(CF15:CF71)</f>
        <v>0</v>
      </c>
    </row>
    <row r="74" spans="1:99" x14ac:dyDescent="0.3">
      <c r="B74" s="6"/>
      <c r="C74" s="6"/>
      <c r="D74" s="7"/>
      <c r="E74" s="7"/>
      <c r="F74" s="113"/>
      <c r="G74" s="113"/>
      <c r="H74" s="7"/>
      <c r="I74" s="113"/>
      <c r="J74" s="113"/>
      <c r="K74" s="113"/>
      <c r="L74" s="113"/>
      <c r="M74" s="113"/>
      <c r="Q74" s="4"/>
      <c r="R74" s="4"/>
      <c r="S74" s="7"/>
      <c r="T74" s="7"/>
      <c r="U74" s="7"/>
      <c r="V74" s="7"/>
      <c r="W74" s="7"/>
      <c r="X74" s="7"/>
      <c r="Y74" s="7"/>
      <c r="Z74" s="7"/>
      <c r="AA74" s="7"/>
      <c r="AB74" s="7"/>
      <c r="AC74" s="7"/>
      <c r="AD74" s="7"/>
      <c r="AE74" s="7"/>
      <c r="AF74" s="7"/>
      <c r="AG74" s="7"/>
      <c r="AH74" s="7"/>
      <c r="AI74" s="7"/>
      <c r="AJ74" s="6"/>
      <c r="AK74" s="6"/>
      <c r="AL74" s="6"/>
      <c r="AM74" s="6"/>
      <c r="AN74" s="6"/>
      <c r="AO74" s="6"/>
      <c r="AP74" s="6"/>
      <c r="AQ74" s="6"/>
      <c r="AR74" s="6"/>
      <c r="AS74" s="6"/>
      <c r="AT74" s="6"/>
      <c r="AU74" s="6"/>
      <c r="AV74" s="6"/>
      <c r="AW74" s="6"/>
      <c r="AX74" s="6"/>
      <c r="AY74" s="6"/>
    </row>
    <row r="75" spans="1:99" x14ac:dyDescent="0.3">
      <c r="A75" s="136" t="s">
        <v>42</v>
      </c>
      <c r="B75" s="138"/>
      <c r="C75" s="137"/>
      <c r="D75" s="138"/>
      <c r="E75" s="138"/>
      <c r="F75" s="138"/>
      <c r="G75" s="138"/>
      <c r="H75" s="138"/>
      <c r="I75" s="138"/>
      <c r="J75" s="138"/>
      <c r="K75" s="138"/>
      <c r="L75" s="138"/>
      <c r="M75" s="138"/>
      <c r="N75" s="138"/>
      <c r="O75" s="138"/>
      <c r="P75" s="138"/>
      <c r="Q75" s="138"/>
      <c r="R75" s="138"/>
      <c r="S75" s="139"/>
      <c r="T75" s="204"/>
      <c r="U75" s="204"/>
      <c r="V75" s="204"/>
      <c r="BD75" s="335"/>
      <c r="BE75" s="335"/>
      <c r="BF75" s="69"/>
      <c r="BG75" s="69"/>
      <c r="BH75" s="335"/>
      <c r="BI75" s="335"/>
      <c r="BL75" s="894"/>
      <c r="BM75" s="894"/>
      <c r="BN75" s="894"/>
      <c r="BO75" s="894"/>
      <c r="BP75" s="894"/>
      <c r="BQ75" s="894"/>
      <c r="BR75" s="894"/>
      <c r="CC75" s="103"/>
      <c r="CD75" s="101"/>
      <c r="CE75" s="101"/>
      <c r="CF75" s="101"/>
      <c r="CG75" s="101"/>
      <c r="CH75" s="116"/>
      <c r="CI75" s="103"/>
      <c r="CJ75" s="103"/>
      <c r="CK75" s="103"/>
      <c r="CL75" s="103"/>
      <c r="CM75" s="103"/>
      <c r="CN75" s="103"/>
      <c r="CO75" s="103"/>
      <c r="CP75" s="103"/>
      <c r="CQ75" s="103"/>
      <c r="CR75" s="103"/>
      <c r="CS75" s="103"/>
      <c r="CT75" s="103"/>
      <c r="CU75" s="117"/>
    </row>
    <row r="76" spans="1:99" x14ac:dyDescent="0.3">
      <c r="A76" s="346" t="s">
        <v>43</v>
      </c>
      <c r="B76" s="144"/>
      <c r="C76" s="141"/>
      <c r="D76" s="144"/>
      <c r="E76" s="144"/>
      <c r="F76" s="144"/>
      <c r="G76" s="144"/>
      <c r="H76" s="144"/>
      <c r="I76" s="144"/>
      <c r="J76" s="144"/>
      <c r="K76" s="144"/>
      <c r="L76" s="144"/>
      <c r="M76" s="144"/>
      <c r="N76" s="144"/>
      <c r="O76" s="144"/>
      <c r="P76" s="144"/>
      <c r="Q76" s="144"/>
      <c r="R76" s="144"/>
      <c r="S76" s="142"/>
      <c r="T76" s="204"/>
      <c r="U76" s="204"/>
      <c r="V76" s="204"/>
      <c r="BL76" s="425"/>
      <c r="BM76" s="425"/>
      <c r="BN76" s="425"/>
      <c r="BO76" s="425"/>
      <c r="BP76" s="425"/>
      <c r="BQ76" s="425"/>
      <c r="BR76" s="425"/>
      <c r="CC76" s="103"/>
      <c r="CD76" s="101"/>
      <c r="CE76" s="101"/>
      <c r="CF76" s="101"/>
      <c r="CG76" s="101"/>
      <c r="CH76" s="116"/>
      <c r="CI76" s="103"/>
      <c r="CJ76" s="103"/>
      <c r="CK76" s="103"/>
      <c r="CL76" s="103"/>
      <c r="CM76" s="103"/>
      <c r="CN76" s="103"/>
      <c r="CO76" s="103"/>
      <c r="CP76" s="103"/>
      <c r="CQ76" s="103"/>
      <c r="CR76" s="103"/>
      <c r="CS76" s="103"/>
      <c r="CT76" s="103"/>
      <c r="CU76" s="117"/>
    </row>
    <row r="77" spans="1:99" x14ac:dyDescent="0.3">
      <c r="A77" s="140" t="s">
        <v>64</v>
      </c>
      <c r="B77" s="144"/>
      <c r="C77" s="141"/>
      <c r="D77" s="144"/>
      <c r="E77" s="144"/>
      <c r="F77" s="144"/>
      <c r="G77" s="144"/>
      <c r="H77" s="144"/>
      <c r="I77" s="144"/>
      <c r="J77" s="144"/>
      <c r="K77" s="144"/>
      <c r="L77" s="144"/>
      <c r="M77" s="144"/>
      <c r="N77" s="144"/>
      <c r="O77" s="144"/>
      <c r="P77" s="144"/>
      <c r="Q77" s="144"/>
      <c r="R77" s="144"/>
      <c r="S77" s="142"/>
      <c r="T77" s="204"/>
      <c r="U77" s="204"/>
      <c r="V77" s="204"/>
      <c r="BL77" s="92"/>
      <c r="BM77" s="92"/>
      <c r="BN77" s="92"/>
      <c r="BO77" s="92"/>
      <c r="BP77" s="92"/>
      <c r="BQ77" s="92"/>
      <c r="BR77" s="92"/>
      <c r="CC77" s="120"/>
      <c r="CD77" s="118"/>
      <c r="CE77" s="118"/>
      <c r="CF77" s="118"/>
      <c r="CG77" s="118"/>
      <c r="CH77" s="118"/>
      <c r="CI77" s="118"/>
      <c r="CJ77" s="118"/>
      <c r="CK77" s="118"/>
      <c r="CL77" s="118"/>
      <c r="CM77" s="118"/>
      <c r="CN77" s="118"/>
      <c r="CO77" s="118"/>
      <c r="CP77" s="118"/>
      <c r="CQ77" s="118"/>
      <c r="CR77" s="118"/>
      <c r="CS77" s="118"/>
      <c r="CT77" s="118"/>
      <c r="CU77" s="119"/>
    </row>
    <row r="78" spans="1:99" ht="15" customHeight="1" x14ac:dyDescent="0.3">
      <c r="A78" s="150" t="s">
        <v>154</v>
      </c>
      <c r="B78" s="144"/>
      <c r="C78" s="128"/>
      <c r="D78" s="128"/>
      <c r="E78" s="128"/>
      <c r="F78" s="128"/>
      <c r="G78" s="128"/>
      <c r="H78" s="128"/>
      <c r="I78" s="128"/>
      <c r="J78" s="128"/>
      <c r="K78" s="128"/>
      <c r="L78" s="128"/>
      <c r="M78" s="128"/>
      <c r="N78" s="128"/>
      <c r="O78" s="128"/>
      <c r="P78" s="128"/>
      <c r="Q78" s="128"/>
      <c r="R78" s="128"/>
      <c r="S78" s="142"/>
      <c r="T78" s="204"/>
      <c r="U78" s="204"/>
      <c r="V78" s="204"/>
      <c r="BN78" s="100"/>
      <c r="BO78" s="100"/>
      <c r="BP78" s="100"/>
      <c r="BQ78" s="100"/>
      <c r="BR78" s="100"/>
      <c r="BS78" s="100"/>
      <c r="BT78" s="100"/>
      <c r="BU78" s="67"/>
      <c r="BV78" s="67"/>
    </row>
    <row r="79" spans="1:99" ht="15" customHeight="1" x14ac:dyDescent="0.3">
      <c r="A79" s="150" t="s">
        <v>155</v>
      </c>
      <c r="B79" s="144"/>
      <c r="C79" s="128"/>
      <c r="D79" s="128"/>
      <c r="E79" s="128"/>
      <c r="F79" s="128"/>
      <c r="G79" s="128"/>
      <c r="H79" s="128"/>
      <c r="I79" s="128"/>
      <c r="J79" s="128"/>
      <c r="K79" s="128"/>
      <c r="L79" s="128"/>
      <c r="M79" s="128"/>
      <c r="N79" s="128"/>
      <c r="O79" s="128"/>
      <c r="P79" s="128"/>
      <c r="Q79" s="128"/>
      <c r="R79" s="128"/>
      <c r="S79" s="142"/>
      <c r="T79" s="204"/>
      <c r="U79" s="204"/>
      <c r="V79" s="204"/>
      <c r="BN79" s="100"/>
      <c r="BO79" s="100"/>
      <c r="BP79" s="100"/>
      <c r="BQ79" s="100"/>
      <c r="BR79" s="100"/>
      <c r="BS79" s="100"/>
      <c r="BT79" s="100"/>
      <c r="BU79" s="67"/>
      <c r="BV79" s="67"/>
    </row>
    <row r="80" spans="1:99" ht="15" customHeight="1" x14ac:dyDescent="0.3">
      <c r="A80" s="150" t="s">
        <v>156</v>
      </c>
      <c r="B80" s="144"/>
      <c r="C80" s="128"/>
      <c r="D80" s="128"/>
      <c r="E80" s="128"/>
      <c r="F80" s="128"/>
      <c r="G80" s="128"/>
      <c r="H80" s="128"/>
      <c r="I80" s="128"/>
      <c r="J80" s="128"/>
      <c r="K80" s="128"/>
      <c r="L80" s="128"/>
      <c r="M80" s="128"/>
      <c r="N80" s="128"/>
      <c r="O80" s="128"/>
      <c r="P80" s="128"/>
      <c r="Q80" s="127"/>
      <c r="R80" s="127"/>
      <c r="S80" s="142"/>
      <c r="T80" s="204"/>
      <c r="U80" s="204"/>
      <c r="V80" s="204"/>
      <c r="BN80" s="100"/>
      <c r="BO80" s="100"/>
      <c r="BP80" s="100"/>
      <c r="BQ80" s="100"/>
      <c r="BR80" s="100"/>
      <c r="BS80" s="100"/>
      <c r="BT80" s="100"/>
      <c r="BU80" s="67"/>
      <c r="BV80" s="67"/>
    </row>
    <row r="81" spans="1:83" x14ac:dyDescent="0.3">
      <c r="A81" s="140" t="s">
        <v>65</v>
      </c>
      <c r="B81" s="144"/>
      <c r="C81" s="141"/>
      <c r="D81" s="144"/>
      <c r="E81" s="144"/>
      <c r="F81" s="144"/>
      <c r="G81" s="144"/>
      <c r="H81" s="144"/>
      <c r="I81" s="144"/>
      <c r="J81" s="144"/>
      <c r="K81" s="144"/>
      <c r="L81" s="144"/>
      <c r="M81" s="144"/>
      <c r="N81" s="144"/>
      <c r="O81" s="144"/>
      <c r="P81" s="144"/>
      <c r="Q81" s="144"/>
      <c r="R81" s="144"/>
      <c r="S81" s="142"/>
      <c r="T81" s="204"/>
      <c r="U81" s="204"/>
      <c r="V81" s="204"/>
      <c r="AP81" s="68"/>
      <c r="AQ81" s="68"/>
      <c r="AR81" s="68"/>
      <c r="AS81" s="68"/>
      <c r="AT81" s="68"/>
      <c r="AU81" s="68"/>
      <c r="AV81" s="68"/>
      <c r="AW81" s="68"/>
      <c r="AX81" s="68"/>
      <c r="AY81" s="68"/>
      <c r="AZ81" s="79"/>
      <c r="BN81" s="67"/>
      <c r="BO81" s="67"/>
      <c r="BP81" s="67"/>
      <c r="BQ81" s="67"/>
      <c r="BR81" s="894"/>
      <c r="BS81" s="894"/>
      <c r="BT81" s="894"/>
      <c r="BU81" s="894"/>
      <c r="BV81" s="894"/>
      <c r="BW81" s="92"/>
      <c r="BX81" s="92"/>
      <c r="CA81" s="68"/>
      <c r="CB81" s="68"/>
      <c r="CC81" s="68"/>
      <c r="CD81" s="68"/>
      <c r="CE81" s="68"/>
    </row>
    <row r="82" spans="1:83" x14ac:dyDescent="0.3">
      <c r="A82" s="150" t="s">
        <v>157</v>
      </c>
      <c r="B82" s="144"/>
      <c r="C82" s="146"/>
      <c r="D82" s="146"/>
      <c r="E82" s="146"/>
      <c r="F82" s="146"/>
      <c r="G82" s="146"/>
      <c r="H82" s="146"/>
      <c r="I82" s="146"/>
      <c r="J82" s="146"/>
      <c r="K82" s="146"/>
      <c r="L82" s="146"/>
      <c r="M82" s="146"/>
      <c r="N82" s="146"/>
      <c r="O82" s="146"/>
      <c r="P82" s="146"/>
      <c r="Q82" s="146"/>
      <c r="R82" s="146"/>
      <c r="S82" s="142"/>
      <c r="T82" s="204"/>
      <c r="U82" s="204"/>
      <c r="V82" s="204"/>
    </row>
    <row r="83" spans="1:83" x14ac:dyDescent="0.3">
      <c r="A83" s="140" t="s">
        <v>158</v>
      </c>
      <c r="B83" s="144"/>
      <c r="C83" s="141"/>
      <c r="D83" s="144"/>
      <c r="E83" s="144"/>
      <c r="F83" s="144"/>
      <c r="G83" s="144"/>
      <c r="H83" s="144"/>
      <c r="I83" s="144"/>
      <c r="J83" s="144"/>
      <c r="K83" s="144"/>
      <c r="L83" s="144"/>
      <c r="M83" s="144"/>
      <c r="N83" s="144"/>
      <c r="O83" s="144"/>
      <c r="P83" s="144"/>
      <c r="Q83" s="144"/>
      <c r="R83" s="144"/>
      <c r="S83" s="142"/>
      <c r="T83" s="204"/>
      <c r="U83" s="204"/>
      <c r="V83" s="204"/>
    </row>
    <row r="84" spans="1:83" ht="15" customHeight="1" x14ac:dyDescent="0.3">
      <c r="A84" s="150" t="s">
        <v>159</v>
      </c>
      <c r="B84" s="144"/>
      <c r="C84" s="128"/>
      <c r="D84" s="128"/>
      <c r="E84" s="128"/>
      <c r="F84" s="128"/>
      <c r="G84" s="128"/>
      <c r="H84" s="128"/>
      <c r="I84" s="128"/>
      <c r="J84" s="128"/>
      <c r="K84" s="128"/>
      <c r="L84" s="128"/>
      <c r="M84" s="128"/>
      <c r="N84" s="128"/>
      <c r="O84" s="128"/>
      <c r="P84" s="128"/>
      <c r="Q84" s="128"/>
      <c r="R84" s="128"/>
      <c r="S84" s="142"/>
      <c r="T84" s="204"/>
      <c r="U84" s="204"/>
      <c r="V84" s="204"/>
    </row>
    <row r="85" spans="1:83" x14ac:dyDescent="0.3">
      <c r="A85" s="150" t="s">
        <v>160</v>
      </c>
      <c r="B85" s="144"/>
      <c r="C85" s="146"/>
      <c r="D85" s="146"/>
      <c r="E85" s="146"/>
      <c r="F85" s="146"/>
      <c r="G85" s="146"/>
      <c r="H85" s="146"/>
      <c r="I85" s="146"/>
      <c r="J85" s="146"/>
      <c r="K85" s="146"/>
      <c r="L85" s="146"/>
      <c r="M85" s="146"/>
      <c r="N85" s="146"/>
      <c r="O85" s="146"/>
      <c r="P85" s="146"/>
      <c r="Q85" s="146"/>
      <c r="R85" s="146"/>
      <c r="S85" s="142"/>
      <c r="T85" s="204"/>
      <c r="U85" s="204"/>
      <c r="V85" s="204"/>
    </row>
    <row r="86" spans="1:83" s="121" customFormat="1" x14ac:dyDescent="0.3">
      <c r="A86" s="140" t="s">
        <v>161</v>
      </c>
      <c r="B86" s="145"/>
      <c r="C86" s="141"/>
      <c r="D86" s="145"/>
      <c r="E86" s="145"/>
      <c r="F86" s="145"/>
      <c r="G86" s="145"/>
      <c r="H86" s="145"/>
      <c r="I86" s="145"/>
      <c r="J86" s="145"/>
      <c r="K86" s="145"/>
      <c r="L86" s="145"/>
      <c r="M86" s="145"/>
      <c r="N86" s="145"/>
      <c r="O86" s="145"/>
      <c r="P86" s="145"/>
      <c r="Q86" s="145"/>
      <c r="R86" s="145"/>
      <c r="S86" s="151"/>
      <c r="T86" s="347"/>
      <c r="U86" s="347"/>
      <c r="V86" s="347"/>
      <c r="AZ86" s="80"/>
    </row>
    <row r="87" spans="1:83" s="121" customFormat="1" x14ac:dyDescent="0.3">
      <c r="A87" s="150" t="s">
        <v>162</v>
      </c>
      <c r="B87" s="145"/>
      <c r="C87" s="128"/>
      <c r="D87" s="128"/>
      <c r="E87" s="128"/>
      <c r="F87" s="128"/>
      <c r="G87" s="128"/>
      <c r="H87" s="128"/>
      <c r="I87" s="128"/>
      <c r="J87" s="128"/>
      <c r="K87" s="128"/>
      <c r="L87" s="128"/>
      <c r="M87" s="128"/>
      <c r="N87" s="128"/>
      <c r="O87" s="128"/>
      <c r="P87" s="128"/>
      <c r="Q87" s="128"/>
      <c r="R87" s="128"/>
      <c r="S87" s="151"/>
      <c r="T87" s="347"/>
      <c r="U87" s="347"/>
      <c r="V87" s="347"/>
      <c r="AZ87" s="80"/>
    </row>
    <row r="88" spans="1:83" x14ac:dyDescent="0.3">
      <c r="A88" s="140" t="s">
        <v>163</v>
      </c>
      <c r="B88" s="144"/>
      <c r="C88" s="141"/>
      <c r="D88" s="144"/>
      <c r="E88" s="144"/>
      <c r="F88" s="144"/>
      <c r="G88" s="144"/>
      <c r="H88" s="144"/>
      <c r="I88" s="144"/>
      <c r="J88" s="144"/>
      <c r="K88" s="144"/>
      <c r="L88" s="144"/>
      <c r="M88" s="144"/>
      <c r="N88" s="144"/>
      <c r="O88" s="144"/>
      <c r="P88" s="144"/>
      <c r="Q88" s="144"/>
      <c r="R88" s="144"/>
      <c r="S88" s="142"/>
      <c r="T88" s="204"/>
      <c r="U88" s="204"/>
      <c r="V88" s="204"/>
    </row>
    <row r="89" spans="1:83" ht="15" customHeight="1" x14ac:dyDescent="0.3">
      <c r="A89" s="150" t="s">
        <v>164</v>
      </c>
      <c r="B89" s="144"/>
      <c r="C89" s="128"/>
      <c r="D89" s="128"/>
      <c r="E89" s="128"/>
      <c r="F89" s="128"/>
      <c r="G89" s="128"/>
      <c r="H89" s="128"/>
      <c r="I89" s="128"/>
      <c r="J89" s="128"/>
      <c r="K89" s="128"/>
      <c r="L89" s="128"/>
      <c r="M89" s="128"/>
      <c r="N89" s="128"/>
      <c r="O89" s="128"/>
      <c r="P89" s="128"/>
      <c r="Q89" s="128"/>
      <c r="R89" s="128"/>
      <c r="S89" s="142"/>
      <c r="T89" s="204"/>
      <c r="U89" s="204"/>
      <c r="V89" s="204"/>
    </row>
    <row r="90" spans="1:83" ht="15" customHeight="1" x14ac:dyDescent="0.3">
      <c r="A90" s="150" t="s">
        <v>165</v>
      </c>
      <c r="B90" s="144"/>
      <c r="C90" s="128"/>
      <c r="D90" s="128"/>
      <c r="E90" s="128"/>
      <c r="F90" s="128"/>
      <c r="G90" s="128"/>
      <c r="H90" s="128"/>
      <c r="I90" s="128"/>
      <c r="J90" s="128"/>
      <c r="K90" s="128"/>
      <c r="L90" s="128"/>
      <c r="M90" s="128"/>
      <c r="N90" s="128"/>
      <c r="O90" s="128"/>
      <c r="P90" s="128"/>
      <c r="Q90" s="128"/>
      <c r="R90" s="128"/>
      <c r="S90" s="142"/>
      <c r="T90" s="204"/>
      <c r="U90" s="204"/>
      <c r="V90" s="204"/>
    </row>
    <row r="91" spans="1:83" ht="15" customHeight="1" x14ac:dyDescent="0.3">
      <c r="A91" s="150" t="s">
        <v>166</v>
      </c>
      <c r="B91" s="144"/>
      <c r="C91" s="128"/>
      <c r="D91" s="128"/>
      <c r="E91" s="128"/>
      <c r="F91" s="128"/>
      <c r="G91" s="128"/>
      <c r="H91" s="128"/>
      <c r="I91" s="128"/>
      <c r="J91" s="128"/>
      <c r="K91" s="128"/>
      <c r="L91" s="128"/>
      <c r="M91" s="128"/>
      <c r="N91" s="128"/>
      <c r="O91" s="128"/>
      <c r="P91" s="128"/>
      <c r="Q91" s="128"/>
      <c r="R91" s="128"/>
      <c r="S91" s="142"/>
      <c r="T91" s="204"/>
      <c r="U91" s="204"/>
      <c r="V91" s="204"/>
    </row>
    <row r="92" spans="1:83" ht="15" customHeight="1" x14ac:dyDescent="0.3">
      <c r="A92" s="152" t="s">
        <v>167</v>
      </c>
      <c r="B92" s="144"/>
      <c r="C92" s="147"/>
      <c r="D92" s="147"/>
      <c r="E92" s="147"/>
      <c r="F92" s="147"/>
      <c r="G92" s="147"/>
      <c r="H92" s="147"/>
      <c r="I92" s="147"/>
      <c r="J92" s="147"/>
      <c r="K92" s="147"/>
      <c r="L92" s="147"/>
      <c r="M92" s="147"/>
      <c r="N92" s="147"/>
      <c r="O92" s="147"/>
      <c r="P92" s="147"/>
      <c r="Q92" s="147"/>
      <c r="R92" s="147"/>
      <c r="S92" s="142"/>
      <c r="T92" s="204"/>
      <c r="U92" s="204"/>
      <c r="V92" s="204"/>
    </row>
    <row r="93" spans="1:83" x14ac:dyDescent="0.3">
      <c r="A93" s="143" t="s">
        <v>168</v>
      </c>
      <c r="B93" s="144"/>
      <c r="C93" s="141"/>
      <c r="D93" s="144"/>
      <c r="E93" s="144"/>
      <c r="F93" s="144"/>
      <c r="G93" s="144"/>
      <c r="H93" s="144"/>
      <c r="I93" s="144"/>
      <c r="J93" s="144"/>
      <c r="K93" s="144"/>
      <c r="L93" s="144"/>
      <c r="M93" s="144"/>
      <c r="N93" s="144"/>
      <c r="O93" s="144"/>
      <c r="P93" s="144"/>
      <c r="Q93" s="144"/>
      <c r="R93" s="144"/>
      <c r="S93" s="142"/>
      <c r="T93" s="204"/>
      <c r="U93" s="204"/>
      <c r="V93" s="204"/>
    </row>
    <row r="94" spans="1:83" x14ac:dyDescent="0.3">
      <c r="A94" s="152" t="s">
        <v>169</v>
      </c>
      <c r="B94" s="144"/>
      <c r="C94" s="147"/>
      <c r="D94" s="147"/>
      <c r="E94" s="147"/>
      <c r="F94" s="147"/>
      <c r="G94" s="147"/>
      <c r="H94" s="147"/>
      <c r="I94" s="147"/>
      <c r="J94" s="147"/>
      <c r="K94" s="147"/>
      <c r="L94" s="147"/>
      <c r="M94" s="147"/>
      <c r="N94" s="147"/>
      <c r="O94" s="147"/>
      <c r="P94" s="147"/>
      <c r="Q94" s="147"/>
      <c r="R94" s="147"/>
      <c r="S94" s="142"/>
      <c r="T94" s="204"/>
      <c r="U94" s="204"/>
      <c r="V94" s="204"/>
    </row>
    <row r="95" spans="1:83" x14ac:dyDescent="0.3">
      <c r="A95" s="152" t="s">
        <v>170</v>
      </c>
      <c r="B95" s="144"/>
      <c r="C95" s="148"/>
      <c r="D95" s="148"/>
      <c r="E95" s="148"/>
      <c r="F95" s="148"/>
      <c r="G95" s="148"/>
      <c r="H95" s="148"/>
      <c r="I95" s="148"/>
      <c r="J95" s="148"/>
      <c r="K95" s="148"/>
      <c r="L95" s="148"/>
      <c r="M95" s="148"/>
      <c r="N95" s="148"/>
      <c r="O95" s="148"/>
      <c r="P95" s="148"/>
      <c r="Q95" s="148"/>
      <c r="R95" s="148"/>
      <c r="S95" s="142"/>
      <c r="T95" s="204"/>
      <c r="U95" s="204"/>
      <c r="V95" s="204"/>
    </row>
    <row r="96" spans="1:83" x14ac:dyDescent="0.3">
      <c r="A96" s="153" t="s">
        <v>171</v>
      </c>
      <c r="B96" s="154"/>
      <c r="C96" s="130"/>
      <c r="D96" s="130"/>
      <c r="E96" s="130"/>
      <c r="F96" s="130"/>
      <c r="G96" s="130"/>
      <c r="H96" s="130"/>
      <c r="I96" s="130"/>
      <c r="J96" s="130"/>
      <c r="K96" s="130"/>
      <c r="L96" s="130"/>
      <c r="M96" s="130"/>
      <c r="N96" s="130"/>
      <c r="O96" s="130"/>
      <c r="P96" s="130"/>
      <c r="Q96" s="130"/>
      <c r="R96" s="130"/>
      <c r="S96" s="155"/>
      <c r="T96" s="204"/>
      <c r="U96" s="204"/>
      <c r="V96" s="204"/>
    </row>
    <row r="97" spans="3:3" x14ac:dyDescent="0.3">
      <c r="C97" s="69"/>
    </row>
  </sheetData>
  <mergeCells count="36">
    <mergeCell ref="BR81:BV81"/>
    <mergeCell ref="BL75:BR75"/>
    <mergeCell ref="CF12:CF13"/>
    <mergeCell ref="AR11:AY13"/>
    <mergeCell ref="BS13:BZ13"/>
    <mergeCell ref="CB13:CC13"/>
    <mergeCell ref="CD13:CE13"/>
    <mergeCell ref="A11:H13"/>
    <mergeCell ref="I11:P13"/>
    <mergeCell ref="Q11:R13"/>
    <mergeCell ref="S11:AQ11"/>
    <mergeCell ref="Y13:Z13"/>
    <mergeCell ref="AA13:AB13"/>
    <mergeCell ref="AC13:AD13"/>
    <mergeCell ref="AE13:AF13"/>
    <mergeCell ref="AG13:AH13"/>
    <mergeCell ref="AJ13:AK13"/>
    <mergeCell ref="AL13:AM13"/>
    <mergeCell ref="AN13:AO13"/>
    <mergeCell ref="AP13:AQ13"/>
    <mergeCell ref="B73:H73"/>
    <mergeCell ref="AZ11:BZ11"/>
    <mergeCell ref="CA11:CF11"/>
    <mergeCell ref="S12:Z12"/>
    <mergeCell ref="AA12:AI12"/>
    <mergeCell ref="AJ12:AQ12"/>
    <mergeCell ref="AZ12:BK13"/>
    <mergeCell ref="BL12:BM13"/>
    <mergeCell ref="BN12:BP13"/>
    <mergeCell ref="BQ12:BR13"/>
    <mergeCell ref="BS12:BZ12"/>
    <mergeCell ref="CA12:CC12"/>
    <mergeCell ref="CD12:CE12"/>
    <mergeCell ref="S13:T13"/>
    <mergeCell ref="U13:V13"/>
    <mergeCell ref="W13:X13"/>
  </mergeCells>
  <printOptions headings="1" gridLines="1"/>
  <pageMargins left="0.7" right="0.7" top="0.75" bottom="0.75" header="0.3" footer="0.3"/>
  <pageSetup scale="1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U96"/>
  <sheetViews>
    <sheetView topLeftCell="CC1" zoomScale="55" zoomScaleNormal="55" workbookViewId="0">
      <selection activeCell="CM11" sqref="A11:XFD72"/>
    </sheetView>
  </sheetViews>
  <sheetFormatPr defaultColWidth="8.88671875" defaultRowHeight="14.4" x14ac:dyDescent="0.3"/>
  <cols>
    <col min="1" max="1" width="23.109375" style="112" customWidth="1"/>
    <col min="2" max="4" width="15.88671875" style="112" customWidth="1"/>
    <col min="5" max="6" width="22" style="112" bestFit="1" customWidth="1"/>
    <col min="7" max="7" width="15.88671875" style="112" customWidth="1"/>
    <col min="8" max="8" width="18.88671875" style="112" customWidth="1"/>
    <col min="9" max="9" width="14.88671875" style="112" customWidth="1"/>
    <col min="10" max="13" width="12.88671875" style="112" customWidth="1"/>
    <col min="14" max="14" width="14.44140625" style="112" customWidth="1"/>
    <col min="15" max="15" width="15.5546875" style="112" customWidth="1"/>
    <col min="16" max="16" width="14.109375" style="112" customWidth="1"/>
    <col min="17" max="17" width="18.109375" style="112" customWidth="1"/>
    <col min="18" max="18" width="17.5546875" style="112" customWidth="1"/>
    <col min="19" max="24" width="18.88671875" style="112" customWidth="1"/>
    <col min="25" max="26" width="18.44140625" style="112" customWidth="1"/>
    <col min="27" max="33" width="19.88671875" style="112" customWidth="1"/>
    <col min="34" max="34" width="21.109375" style="112" customWidth="1"/>
    <col min="35" max="35" width="18.88671875" style="112" customWidth="1"/>
    <col min="36" max="41" width="19.88671875" style="112" customWidth="1"/>
    <col min="42" max="42" width="21.44140625" style="112" customWidth="1"/>
    <col min="43" max="43" width="22.88671875" style="112" bestFit="1" customWidth="1"/>
    <col min="44" max="51" width="19.88671875" style="112" customWidth="1"/>
    <col min="52" max="52" width="13.88671875" style="78" customWidth="1"/>
    <col min="53" max="54" width="13.88671875" style="112" customWidth="1"/>
    <col min="55" max="55" width="15.109375" style="112" customWidth="1"/>
    <col min="56" max="62" width="13.88671875" style="112" customWidth="1"/>
    <col min="63" max="63" width="18.88671875" style="112" customWidth="1"/>
    <col min="64" max="65" width="14.88671875" style="112" customWidth="1"/>
    <col min="66" max="70" width="15.88671875" style="112" customWidth="1"/>
    <col min="71" max="78" width="20.109375" style="112" customWidth="1"/>
    <col min="79" max="79" width="25.88671875" style="112" customWidth="1"/>
    <col min="80" max="80" width="17" style="112" customWidth="1"/>
    <col min="81" max="81" width="18.109375" style="112" customWidth="1"/>
    <col min="82" max="82" width="20.109375" style="112" customWidth="1"/>
    <col min="83" max="83" width="21.44140625" style="112" customWidth="1"/>
    <col min="84" max="84" width="14.44140625" style="112" customWidth="1"/>
    <col min="85" max="90" width="18.109375" style="112" customWidth="1"/>
    <col min="91" max="16384" width="8.88671875" style="112"/>
  </cols>
  <sheetData>
    <row r="1" spans="1:90" ht="21.75" customHeight="1" x14ac:dyDescent="0.35">
      <c r="A1" s="1" t="s">
        <v>173</v>
      </c>
      <c r="B1" s="1" t="s">
        <v>57</v>
      </c>
      <c r="C1" s="125"/>
      <c r="D1" s="234" t="s">
        <v>2</v>
      </c>
      <c r="E1" s="234" t="s">
        <v>422</v>
      </c>
      <c r="G1" s="1"/>
      <c r="H1" s="1"/>
      <c r="S1" s="24"/>
      <c r="T1" s="25"/>
      <c r="U1" s="24"/>
      <c r="V1" s="24"/>
      <c r="W1" s="24"/>
      <c r="X1" s="24"/>
      <c r="AA1" s="24"/>
      <c r="AB1" s="24"/>
      <c r="AC1" s="24"/>
      <c r="AD1" s="24"/>
      <c r="AE1" s="24"/>
      <c r="AF1" s="24"/>
      <c r="AG1" s="24"/>
      <c r="AH1" s="24"/>
      <c r="AI1" s="24"/>
      <c r="AJ1" s="24"/>
      <c r="AK1" s="24"/>
      <c r="AL1" s="24"/>
      <c r="AM1" s="24"/>
      <c r="AN1" s="24"/>
      <c r="AO1" s="24"/>
      <c r="AP1" s="24"/>
    </row>
    <row r="2" spans="1:90" x14ac:dyDescent="0.3">
      <c r="A2" s="2"/>
      <c r="B2" s="2"/>
      <c r="C2" s="2"/>
      <c r="D2" s="234" t="s">
        <v>4</v>
      </c>
      <c r="E2" s="250">
        <v>2020</v>
      </c>
    </row>
    <row r="3" spans="1:90" x14ac:dyDescent="0.3">
      <c r="B3" s="2"/>
      <c r="C3" s="2"/>
      <c r="D3" s="2"/>
      <c r="E3" s="2"/>
    </row>
    <row r="4" spans="1:90" ht="15" customHeight="1" x14ac:dyDescent="0.3">
      <c r="A4" s="167" t="s">
        <v>58</v>
      </c>
      <c r="B4" s="138"/>
      <c r="C4" s="132"/>
      <c r="D4" s="132"/>
      <c r="E4" s="132"/>
      <c r="F4" s="133"/>
      <c r="G4" s="134"/>
      <c r="H4" s="134"/>
      <c r="I4" s="134"/>
      <c r="J4" s="134"/>
      <c r="K4" s="134"/>
      <c r="L4" s="134"/>
      <c r="M4" s="113"/>
      <c r="N4" s="113"/>
      <c r="O4" s="113"/>
      <c r="P4" s="113"/>
      <c r="Q4" s="113"/>
    </row>
    <row r="5" spans="1:90" ht="15" customHeight="1" x14ac:dyDescent="0.3">
      <c r="A5" s="150" t="s">
        <v>59</v>
      </c>
      <c r="B5" s="144"/>
      <c r="C5" s="128"/>
      <c r="D5" s="128"/>
      <c r="E5" s="128"/>
      <c r="F5" s="129"/>
      <c r="G5" s="68"/>
      <c r="H5" s="68"/>
      <c r="I5" s="68"/>
      <c r="J5" s="68"/>
      <c r="K5" s="68"/>
      <c r="L5" s="68"/>
    </row>
    <row r="6" spans="1:90" ht="15" customHeight="1" x14ac:dyDescent="0.3">
      <c r="A6" s="150" t="s">
        <v>60</v>
      </c>
      <c r="B6" s="144"/>
      <c r="C6" s="128"/>
      <c r="D6" s="128"/>
      <c r="E6" s="128"/>
      <c r="F6" s="129"/>
      <c r="G6" s="68"/>
      <c r="H6" s="68"/>
      <c r="I6" s="68"/>
      <c r="J6" s="68"/>
      <c r="K6" s="68"/>
      <c r="L6" s="68"/>
      <c r="T6" s="39"/>
      <c r="U6" s="39"/>
      <c r="V6" s="39"/>
    </row>
    <row r="7" spans="1:90" ht="15" customHeight="1" x14ac:dyDescent="0.3">
      <c r="A7" s="150" t="s">
        <v>61</v>
      </c>
      <c r="B7" s="144"/>
      <c r="C7" s="128"/>
      <c r="D7" s="128"/>
      <c r="E7" s="128"/>
      <c r="F7" s="129"/>
      <c r="G7" s="68"/>
      <c r="H7" s="68"/>
      <c r="I7" s="68"/>
      <c r="J7" s="68"/>
      <c r="K7" s="68"/>
      <c r="L7" s="68"/>
      <c r="T7" s="39"/>
      <c r="U7" s="39"/>
      <c r="V7" s="39"/>
    </row>
    <row r="8" spans="1:90" ht="15" customHeight="1" x14ac:dyDescent="0.3">
      <c r="A8" s="150" t="s">
        <v>62</v>
      </c>
      <c r="B8" s="144"/>
      <c r="C8" s="128"/>
      <c r="D8" s="128"/>
      <c r="E8" s="128"/>
      <c r="F8" s="129"/>
      <c r="G8" s="68"/>
      <c r="H8" s="68"/>
      <c r="I8" s="68"/>
      <c r="J8" s="68"/>
      <c r="K8" s="68"/>
      <c r="L8" s="68"/>
      <c r="T8" s="39"/>
      <c r="U8" s="39"/>
      <c r="V8" s="39"/>
    </row>
    <row r="9" spans="1:90" ht="15" customHeight="1" x14ac:dyDescent="0.3">
      <c r="A9" s="153" t="s">
        <v>63</v>
      </c>
      <c r="B9" s="154"/>
      <c r="C9" s="130"/>
      <c r="D9" s="130"/>
      <c r="E9" s="130"/>
      <c r="F9" s="131"/>
      <c r="G9" s="68"/>
      <c r="H9" s="68"/>
      <c r="I9" s="68"/>
      <c r="J9" s="68"/>
      <c r="K9" s="68"/>
      <c r="L9" s="68"/>
      <c r="T9" s="39"/>
      <c r="U9" s="39"/>
      <c r="V9" s="39"/>
    </row>
    <row r="10" spans="1:90" ht="15" thickBot="1" x14ac:dyDescent="0.35"/>
    <row r="11" spans="1:90" ht="15" thickBot="1" x14ac:dyDescent="0.35">
      <c r="A11" s="872" t="s">
        <v>64</v>
      </c>
      <c r="B11" s="873"/>
      <c r="C11" s="873"/>
      <c r="D11" s="873"/>
      <c r="E11" s="873"/>
      <c r="F11" s="873"/>
      <c r="G11" s="873"/>
      <c r="H11" s="874"/>
      <c r="I11" s="878" t="s">
        <v>65</v>
      </c>
      <c r="J11" s="878"/>
      <c r="K11" s="878"/>
      <c r="L11" s="878"/>
      <c r="M11" s="878"/>
      <c r="N11" s="878"/>
      <c r="O11" s="878"/>
      <c r="P11" s="879"/>
      <c r="Q11" s="884" t="s">
        <v>66</v>
      </c>
      <c r="R11" s="885"/>
      <c r="S11" s="890" t="s">
        <v>67</v>
      </c>
      <c r="T11" s="891"/>
      <c r="U11" s="891"/>
      <c r="V11" s="891"/>
      <c r="W11" s="891"/>
      <c r="X11" s="891"/>
      <c r="Y11" s="891"/>
      <c r="Z11" s="891"/>
      <c r="AA11" s="891"/>
      <c r="AB11" s="891"/>
      <c r="AC11" s="891"/>
      <c r="AD11" s="891"/>
      <c r="AE11" s="891"/>
      <c r="AF11" s="891"/>
      <c r="AG11" s="891"/>
      <c r="AH11" s="891"/>
      <c r="AI11" s="891"/>
      <c r="AJ11" s="891"/>
      <c r="AK11" s="891"/>
      <c r="AL11" s="891"/>
      <c r="AM11" s="891"/>
      <c r="AN11" s="891"/>
      <c r="AO11" s="891"/>
      <c r="AP11" s="891"/>
      <c r="AQ11" s="891"/>
      <c r="AR11" s="891"/>
      <c r="AS11" s="891"/>
      <c r="AT11" s="891"/>
      <c r="AU11" s="891"/>
      <c r="AV11" s="891"/>
      <c r="AW11" s="892"/>
      <c r="AX11" s="897" t="s">
        <v>68</v>
      </c>
      <c r="AY11" s="898"/>
      <c r="AZ11" s="898"/>
      <c r="BA11" s="898"/>
      <c r="BB11" s="898"/>
      <c r="BC11" s="898"/>
      <c r="BD11" s="898"/>
      <c r="BE11" s="899"/>
      <c r="BF11" s="841" t="s">
        <v>69</v>
      </c>
      <c r="BG11" s="842"/>
      <c r="BH11" s="842"/>
      <c r="BI11" s="842"/>
      <c r="BJ11" s="842"/>
      <c r="BK11" s="842"/>
      <c r="BL11" s="842"/>
      <c r="BM11" s="842"/>
      <c r="BN11" s="842"/>
      <c r="BO11" s="842"/>
      <c r="BP11" s="842"/>
      <c r="BQ11" s="842"/>
      <c r="BR11" s="842"/>
      <c r="BS11" s="842"/>
      <c r="BT11" s="842"/>
      <c r="BU11" s="842"/>
      <c r="BV11" s="842"/>
      <c r="BW11" s="842"/>
      <c r="BX11" s="842"/>
      <c r="BY11" s="842"/>
      <c r="BZ11" s="842"/>
      <c r="CA11" s="842"/>
      <c r="CB11" s="842"/>
      <c r="CC11" s="842"/>
      <c r="CD11" s="842"/>
      <c r="CE11" s="842"/>
      <c r="CF11" s="843"/>
      <c r="CG11" s="844" t="s">
        <v>70</v>
      </c>
      <c r="CH11" s="845"/>
      <c r="CI11" s="845"/>
      <c r="CJ11" s="845"/>
      <c r="CK11" s="845"/>
      <c r="CL11" s="846"/>
    </row>
    <row r="12" spans="1:90" ht="15.75" customHeight="1" thickBot="1" x14ac:dyDescent="0.35">
      <c r="A12" s="875"/>
      <c r="B12" s="876"/>
      <c r="C12" s="876"/>
      <c r="D12" s="876"/>
      <c r="E12" s="876"/>
      <c r="F12" s="876"/>
      <c r="G12" s="876"/>
      <c r="H12" s="877"/>
      <c r="I12" s="880"/>
      <c r="J12" s="880"/>
      <c r="K12" s="880"/>
      <c r="L12" s="880"/>
      <c r="M12" s="880"/>
      <c r="N12" s="880"/>
      <c r="O12" s="880"/>
      <c r="P12" s="881"/>
      <c r="Q12" s="886"/>
      <c r="R12" s="887"/>
      <c r="S12" s="847" t="s">
        <v>71</v>
      </c>
      <c r="T12" s="848"/>
      <c r="U12" s="848"/>
      <c r="V12" s="848"/>
      <c r="W12" s="848"/>
      <c r="X12" s="848"/>
      <c r="Y12" s="848"/>
      <c r="Z12" s="848"/>
      <c r="AA12" s="848"/>
      <c r="AB12" s="849"/>
      <c r="AC12" s="847" t="s">
        <v>72</v>
      </c>
      <c r="AD12" s="848"/>
      <c r="AE12" s="848"/>
      <c r="AF12" s="848"/>
      <c r="AG12" s="848"/>
      <c r="AH12" s="848"/>
      <c r="AI12" s="848"/>
      <c r="AJ12" s="848"/>
      <c r="AK12" s="848"/>
      <c r="AL12" s="848"/>
      <c r="AM12" s="849"/>
      <c r="AN12" s="850" t="s">
        <v>73</v>
      </c>
      <c r="AO12" s="851"/>
      <c r="AP12" s="851"/>
      <c r="AQ12" s="851"/>
      <c r="AR12" s="851"/>
      <c r="AS12" s="851"/>
      <c r="AT12" s="851"/>
      <c r="AU12" s="851"/>
      <c r="AV12" s="851"/>
      <c r="AW12" s="852"/>
      <c r="AX12" s="900"/>
      <c r="AY12" s="901"/>
      <c r="AZ12" s="901"/>
      <c r="BA12" s="901"/>
      <c r="BB12" s="901"/>
      <c r="BC12" s="901"/>
      <c r="BD12" s="901"/>
      <c r="BE12" s="902"/>
      <c r="BF12" s="844" t="s">
        <v>74</v>
      </c>
      <c r="BG12" s="853"/>
      <c r="BH12" s="853"/>
      <c r="BI12" s="853"/>
      <c r="BJ12" s="853"/>
      <c r="BK12" s="853"/>
      <c r="BL12" s="853"/>
      <c r="BM12" s="853"/>
      <c r="BN12" s="853"/>
      <c r="BO12" s="853"/>
      <c r="BP12" s="853"/>
      <c r="BQ12" s="854"/>
      <c r="BR12" s="858" t="s">
        <v>75</v>
      </c>
      <c r="BS12" s="859"/>
      <c r="BT12" s="858" t="s">
        <v>76</v>
      </c>
      <c r="BU12" s="859"/>
      <c r="BV12" s="862"/>
      <c r="BW12" s="858" t="s">
        <v>77</v>
      </c>
      <c r="BX12" s="862"/>
      <c r="BY12" s="864" t="s">
        <v>78</v>
      </c>
      <c r="BZ12" s="865"/>
      <c r="CA12" s="865"/>
      <c r="CB12" s="865"/>
      <c r="CC12" s="865"/>
      <c r="CD12" s="865"/>
      <c r="CE12" s="865"/>
      <c r="CF12" s="865"/>
      <c r="CG12" s="864" t="s">
        <v>79</v>
      </c>
      <c r="CH12" s="866"/>
      <c r="CI12" s="866"/>
      <c r="CJ12" s="864" t="s">
        <v>80</v>
      </c>
      <c r="CK12" s="867"/>
      <c r="CL12" s="895" t="s">
        <v>81</v>
      </c>
    </row>
    <row r="13" spans="1:90" ht="29.4" thickBot="1" x14ac:dyDescent="0.35">
      <c r="A13" s="875"/>
      <c r="B13" s="876"/>
      <c r="C13" s="876"/>
      <c r="D13" s="876"/>
      <c r="E13" s="876"/>
      <c r="F13" s="876"/>
      <c r="G13" s="876"/>
      <c r="H13" s="877"/>
      <c r="I13" s="882"/>
      <c r="J13" s="882"/>
      <c r="K13" s="882"/>
      <c r="L13" s="882"/>
      <c r="M13" s="882"/>
      <c r="N13" s="882"/>
      <c r="O13" s="882"/>
      <c r="P13" s="883"/>
      <c r="Q13" s="888"/>
      <c r="R13" s="889"/>
      <c r="S13" s="868" t="s">
        <v>423</v>
      </c>
      <c r="T13" s="869"/>
      <c r="U13" s="870" t="s">
        <v>424</v>
      </c>
      <c r="V13" s="869"/>
      <c r="W13" s="870" t="s">
        <v>425</v>
      </c>
      <c r="X13" s="871"/>
      <c r="Y13" s="870" t="s">
        <v>426</v>
      </c>
      <c r="Z13" s="871"/>
      <c r="AA13" s="893" t="s">
        <v>85</v>
      </c>
      <c r="AB13" s="867"/>
      <c r="AC13" s="868" t="s">
        <v>423</v>
      </c>
      <c r="AD13" s="869"/>
      <c r="AE13" s="870" t="s">
        <v>424</v>
      </c>
      <c r="AF13" s="869"/>
      <c r="AG13" s="870" t="s">
        <v>425</v>
      </c>
      <c r="AH13" s="871"/>
      <c r="AI13" s="870" t="s">
        <v>426</v>
      </c>
      <c r="AJ13" s="871"/>
      <c r="AK13" s="893" t="s">
        <v>85</v>
      </c>
      <c r="AL13" s="866"/>
      <c r="AM13" s="135" t="s">
        <v>86</v>
      </c>
      <c r="AN13" s="868" t="s">
        <v>423</v>
      </c>
      <c r="AO13" s="869"/>
      <c r="AP13" s="870" t="s">
        <v>424</v>
      </c>
      <c r="AQ13" s="869"/>
      <c r="AR13" s="870" t="s">
        <v>425</v>
      </c>
      <c r="AS13" s="871"/>
      <c r="AT13" s="870" t="s">
        <v>426</v>
      </c>
      <c r="AU13" s="871"/>
      <c r="AV13" s="893" t="s">
        <v>85</v>
      </c>
      <c r="AW13" s="866"/>
      <c r="AX13" s="903"/>
      <c r="AY13" s="904"/>
      <c r="AZ13" s="904"/>
      <c r="BA13" s="904"/>
      <c r="BB13" s="904"/>
      <c r="BC13" s="904"/>
      <c r="BD13" s="904"/>
      <c r="BE13" s="905"/>
      <c r="BF13" s="855"/>
      <c r="BG13" s="856"/>
      <c r="BH13" s="856"/>
      <c r="BI13" s="856"/>
      <c r="BJ13" s="856"/>
      <c r="BK13" s="856"/>
      <c r="BL13" s="856"/>
      <c r="BM13" s="856"/>
      <c r="BN13" s="856"/>
      <c r="BO13" s="856"/>
      <c r="BP13" s="856"/>
      <c r="BQ13" s="857"/>
      <c r="BR13" s="860"/>
      <c r="BS13" s="861"/>
      <c r="BT13" s="860"/>
      <c r="BU13" s="861"/>
      <c r="BV13" s="863"/>
      <c r="BW13" s="860"/>
      <c r="BX13" s="863"/>
      <c r="BY13" s="858" t="s">
        <v>87</v>
      </c>
      <c r="BZ13" s="859"/>
      <c r="CA13" s="859"/>
      <c r="CB13" s="859"/>
      <c r="CC13" s="859"/>
      <c r="CD13" s="859"/>
      <c r="CE13" s="859"/>
      <c r="CF13" s="859"/>
      <c r="CG13" s="436" t="s">
        <v>88</v>
      </c>
      <c r="CH13" s="864" t="s">
        <v>89</v>
      </c>
      <c r="CI13" s="906"/>
      <c r="CJ13" s="864" t="s">
        <v>90</v>
      </c>
      <c r="CK13" s="906"/>
      <c r="CL13" s="896"/>
    </row>
    <row r="14" spans="1:90" ht="101.4" thickBot="1" x14ac:dyDescent="0.35">
      <c r="A14" s="338" t="s">
        <v>2</v>
      </c>
      <c r="B14" s="339" t="s">
        <v>13</v>
      </c>
      <c r="C14" s="339" t="s">
        <v>14</v>
      </c>
      <c r="D14" s="95" t="s">
        <v>15</v>
      </c>
      <c r="E14" s="95" t="s">
        <v>16</v>
      </c>
      <c r="F14" s="95" t="s">
        <v>17</v>
      </c>
      <c r="G14" s="95" t="s">
        <v>18</v>
      </c>
      <c r="H14" s="343" t="s">
        <v>19</v>
      </c>
      <c r="I14" s="227" t="s">
        <v>91</v>
      </c>
      <c r="J14" s="228" t="s">
        <v>92</v>
      </c>
      <c r="K14" s="228" t="s">
        <v>93</v>
      </c>
      <c r="L14" s="228" t="s">
        <v>94</v>
      </c>
      <c r="M14" s="228" t="s">
        <v>95</v>
      </c>
      <c r="N14" s="228" t="s">
        <v>96</v>
      </c>
      <c r="O14" s="228" t="s">
        <v>97</v>
      </c>
      <c r="P14" s="228" t="s">
        <v>98</v>
      </c>
      <c r="Q14" s="229" t="s">
        <v>99</v>
      </c>
      <c r="R14" s="230" t="s">
        <v>100</v>
      </c>
      <c r="S14" s="206" t="s">
        <v>101</v>
      </c>
      <c r="T14" s="441" t="s">
        <v>102</v>
      </c>
      <c r="U14" s="441" t="s">
        <v>103</v>
      </c>
      <c r="V14" s="441" t="s">
        <v>104</v>
      </c>
      <c r="W14" s="441" t="s">
        <v>101</v>
      </c>
      <c r="X14" s="441" t="s">
        <v>104</v>
      </c>
      <c r="Y14" s="441" t="s">
        <v>101</v>
      </c>
      <c r="Z14" s="441" t="s">
        <v>104</v>
      </c>
      <c r="AA14" s="441" t="s">
        <v>105</v>
      </c>
      <c r="AB14" s="207" t="s">
        <v>106</v>
      </c>
      <c r="AC14" s="206" t="s">
        <v>107</v>
      </c>
      <c r="AD14" s="441" t="s">
        <v>108</v>
      </c>
      <c r="AE14" s="441" t="s">
        <v>107</v>
      </c>
      <c r="AF14" s="441" t="s">
        <v>109</v>
      </c>
      <c r="AG14" s="441" t="s">
        <v>107</v>
      </c>
      <c r="AH14" s="441" t="s">
        <v>109</v>
      </c>
      <c r="AI14" s="441" t="s">
        <v>107</v>
      </c>
      <c r="AJ14" s="441" t="s">
        <v>109</v>
      </c>
      <c r="AK14" s="441" t="s">
        <v>110</v>
      </c>
      <c r="AL14" s="441" t="s">
        <v>111</v>
      </c>
      <c r="AM14" s="207" t="s">
        <v>112</v>
      </c>
      <c r="AN14" s="206" t="s">
        <v>427</v>
      </c>
      <c r="AO14" s="441" t="s">
        <v>428</v>
      </c>
      <c r="AP14" s="206" t="s">
        <v>427</v>
      </c>
      <c r="AQ14" s="441" t="s">
        <v>428</v>
      </c>
      <c r="AR14" s="206" t="s">
        <v>427</v>
      </c>
      <c r="AS14" s="441" t="s">
        <v>428</v>
      </c>
      <c r="AT14" s="206" t="s">
        <v>427</v>
      </c>
      <c r="AU14" s="441" t="s">
        <v>428</v>
      </c>
      <c r="AV14" s="441" t="s">
        <v>117</v>
      </c>
      <c r="AW14" s="207" t="s">
        <v>118</v>
      </c>
      <c r="AX14" s="208" t="s">
        <v>119</v>
      </c>
      <c r="AY14" s="209" t="s">
        <v>120</v>
      </c>
      <c r="AZ14" s="209" t="s">
        <v>121</v>
      </c>
      <c r="BA14" s="209" t="s">
        <v>122</v>
      </c>
      <c r="BB14" s="209" t="s">
        <v>123</v>
      </c>
      <c r="BC14" s="209" t="s">
        <v>124</v>
      </c>
      <c r="BD14" s="210" t="s">
        <v>125</v>
      </c>
      <c r="BE14" s="211" t="s">
        <v>126</v>
      </c>
      <c r="BF14" s="74" t="s">
        <v>429</v>
      </c>
      <c r="BG14" s="74" t="s">
        <v>127</v>
      </c>
      <c r="BH14" s="74" t="s">
        <v>430</v>
      </c>
      <c r="BI14" s="74" t="s">
        <v>128</v>
      </c>
      <c r="BJ14" s="75" t="s">
        <v>431</v>
      </c>
      <c r="BK14" s="74" t="s">
        <v>129</v>
      </c>
      <c r="BL14" s="74" t="s">
        <v>432</v>
      </c>
      <c r="BM14" s="74" t="s">
        <v>130</v>
      </c>
      <c r="BN14" s="74" t="s">
        <v>433</v>
      </c>
      <c r="BO14" s="447" t="s">
        <v>131</v>
      </c>
      <c r="BP14" s="75" t="s">
        <v>434</v>
      </c>
      <c r="BQ14" s="447" t="s">
        <v>132</v>
      </c>
      <c r="BR14" s="87" t="s">
        <v>133</v>
      </c>
      <c r="BS14" s="437" t="s">
        <v>134</v>
      </c>
      <c r="BT14" s="436" t="s">
        <v>135</v>
      </c>
      <c r="BU14" s="85" t="s">
        <v>136</v>
      </c>
      <c r="BV14" s="437" t="s">
        <v>137</v>
      </c>
      <c r="BW14" s="87" t="s">
        <v>138</v>
      </c>
      <c r="BX14" s="437" t="s">
        <v>139</v>
      </c>
      <c r="BY14" s="436" t="s">
        <v>140</v>
      </c>
      <c r="BZ14" s="85" t="s">
        <v>141</v>
      </c>
      <c r="CA14" s="440" t="s">
        <v>142</v>
      </c>
      <c r="CB14" s="215" t="s">
        <v>143</v>
      </c>
      <c r="CC14" s="436" t="s">
        <v>144</v>
      </c>
      <c r="CD14" s="85" t="s">
        <v>145</v>
      </c>
      <c r="CE14" s="440" t="s">
        <v>146</v>
      </c>
      <c r="CF14" s="86" t="s">
        <v>147</v>
      </c>
      <c r="CG14" s="438" t="s">
        <v>148</v>
      </c>
      <c r="CH14" s="216" t="s">
        <v>149</v>
      </c>
      <c r="CI14" s="439" t="s">
        <v>150</v>
      </c>
      <c r="CJ14" s="87" t="s">
        <v>151</v>
      </c>
      <c r="CK14" s="437" t="s">
        <v>152</v>
      </c>
      <c r="CL14" s="437" t="s">
        <v>153</v>
      </c>
    </row>
    <row r="15" spans="1:90" ht="30" customHeight="1" thickBot="1" x14ac:dyDescent="0.35">
      <c r="A15" s="57" t="str">
        <f t="shared" ref="A15:A70" si="0">$E$1</f>
        <v>Unitil - FG&amp;E</v>
      </c>
      <c r="B15" s="63" t="s">
        <v>358</v>
      </c>
      <c r="C15" s="63" t="s">
        <v>358</v>
      </c>
      <c r="D15" s="55" t="s">
        <v>359</v>
      </c>
      <c r="E15" s="55" t="s">
        <v>360</v>
      </c>
      <c r="F15" s="55" t="s">
        <v>361</v>
      </c>
      <c r="G15" s="55" t="s">
        <v>360</v>
      </c>
      <c r="H15" s="9" t="s">
        <v>362</v>
      </c>
      <c r="I15" s="225" t="s">
        <v>435</v>
      </c>
      <c r="J15" s="97" t="s">
        <v>436</v>
      </c>
      <c r="K15" s="454">
        <v>9.5609204577802025</v>
      </c>
      <c r="L15" s="454">
        <v>5.372008232517044</v>
      </c>
      <c r="M15" s="455">
        <v>448</v>
      </c>
      <c r="N15" s="456">
        <v>3546598.6215060344</v>
      </c>
      <c r="O15" s="457" t="s">
        <v>437</v>
      </c>
      <c r="P15" s="458">
        <v>0.83699999999999997</v>
      </c>
      <c r="Q15" s="459" t="s">
        <v>438</v>
      </c>
      <c r="R15" s="460" t="s">
        <v>439</v>
      </c>
      <c r="S15" s="461">
        <v>2</v>
      </c>
      <c r="T15" s="462">
        <f>S15</f>
        <v>2</v>
      </c>
      <c r="U15" s="463">
        <v>0</v>
      </c>
      <c r="V15" s="462">
        <f>U15</f>
        <v>0</v>
      </c>
      <c r="W15" s="463">
        <v>0</v>
      </c>
      <c r="X15" s="90">
        <f>W15</f>
        <v>0</v>
      </c>
      <c r="Y15" s="463"/>
      <c r="Z15" s="90"/>
      <c r="AA15" s="463">
        <f>S15+U15+W15+Y15</f>
        <v>2</v>
      </c>
      <c r="AB15" s="463">
        <f>T15+V15+X15+Z15</f>
        <v>2</v>
      </c>
      <c r="AC15" s="464">
        <v>423.4</v>
      </c>
      <c r="AD15" s="462">
        <f>AC15</f>
        <v>423.4</v>
      </c>
      <c r="AE15" s="465">
        <v>0</v>
      </c>
      <c r="AF15" s="462">
        <f>AE15</f>
        <v>0</v>
      </c>
      <c r="AG15" s="463">
        <v>0</v>
      </c>
      <c r="AH15" s="462">
        <f>AG15</f>
        <v>0</v>
      </c>
      <c r="AI15" s="463">
        <v>0</v>
      </c>
      <c r="AJ15" s="462">
        <f>AI15</f>
        <v>0</v>
      </c>
      <c r="AK15" s="466">
        <f>AC15+AE15+AG15+AI15</f>
        <v>423.4</v>
      </c>
      <c r="AL15" s="90">
        <f>AD15+AF15+AH15+AJ15</f>
        <v>423.4</v>
      </c>
      <c r="AM15" s="467">
        <f>IFERROR(AK15/(P15*1000),"")</f>
        <v>0.5058542413381123</v>
      </c>
      <c r="AN15" s="468">
        <f>AC15*0.186*8760</f>
        <v>689871.02399999998</v>
      </c>
      <c r="AO15" s="469">
        <f>AD15*0.186*8760</f>
        <v>689871.02399999998</v>
      </c>
      <c r="AP15" s="468">
        <f>AE15*8760</f>
        <v>0</v>
      </c>
      <c r="AQ15" s="469">
        <f>AF15*8760</f>
        <v>0</v>
      </c>
      <c r="AR15" s="468">
        <f>AG15*0.186*8760</f>
        <v>0</v>
      </c>
      <c r="AS15" s="90">
        <v>0</v>
      </c>
      <c r="AT15" s="468">
        <f>AI15*0.186*8760</f>
        <v>0</v>
      </c>
      <c r="AU15" s="90">
        <v>0</v>
      </c>
      <c r="AV15" s="470">
        <f>AN15+AP15+AR15+AT15</f>
        <v>689871.02399999998</v>
      </c>
      <c r="AW15" s="471">
        <f>AO15+AQ15+AS15+AU15</f>
        <v>689871.02399999998</v>
      </c>
      <c r="AX15" s="472" t="s">
        <v>358</v>
      </c>
      <c r="AY15" s="473" t="s">
        <v>358</v>
      </c>
      <c r="AZ15" s="473" t="s">
        <v>358</v>
      </c>
      <c r="BA15" s="473" t="s">
        <v>358</v>
      </c>
      <c r="BB15" s="473" t="s">
        <v>358</v>
      </c>
      <c r="BC15" s="473" t="s">
        <v>358</v>
      </c>
      <c r="BD15" s="473" t="s">
        <v>358</v>
      </c>
      <c r="BE15" s="473" t="s">
        <v>358</v>
      </c>
      <c r="BF15" s="474">
        <f>N15</f>
        <v>3546598.6215060344</v>
      </c>
      <c r="BG15" s="475">
        <v>0</v>
      </c>
      <c r="BH15" s="476">
        <f>P15</f>
        <v>0.83699999999999997</v>
      </c>
      <c r="BI15" s="475">
        <v>0</v>
      </c>
      <c r="BJ15" s="477">
        <f>(((92178/SUM(P$15:P$70))*P15)/92178)*21417</f>
        <v>174.4324197912587</v>
      </c>
      <c r="BK15" s="475">
        <v>0</v>
      </c>
      <c r="BL15" s="475">
        <v>0.95</v>
      </c>
      <c r="BM15" s="475">
        <v>0</v>
      </c>
      <c r="BN15" s="478" t="s">
        <v>358</v>
      </c>
      <c r="BO15" s="475">
        <v>0</v>
      </c>
      <c r="BP15" s="475">
        <v>0</v>
      </c>
      <c r="BQ15" s="479">
        <v>0.33333333333333331</v>
      </c>
      <c r="BR15" s="480"/>
      <c r="BS15" s="457">
        <v>0</v>
      </c>
      <c r="BT15" s="481" t="s">
        <v>362</v>
      </c>
      <c r="BU15" s="482" t="s">
        <v>358</v>
      </c>
      <c r="BV15" s="483">
        <v>0</v>
      </c>
      <c r="BW15" s="484" t="s">
        <v>358</v>
      </c>
      <c r="BX15" s="485" t="s">
        <v>358</v>
      </c>
      <c r="BY15" s="486">
        <v>177.17</v>
      </c>
      <c r="BZ15" s="487">
        <v>-19.986699999999985</v>
      </c>
      <c r="CA15" s="488">
        <v>113.6</v>
      </c>
      <c r="CB15" s="489">
        <v>-68.543329999999997</v>
      </c>
      <c r="CC15" s="490">
        <v>3.4740000000000002</v>
      </c>
      <c r="CD15" s="491">
        <v>-1.7326667000000002</v>
      </c>
      <c r="CE15" s="491">
        <v>2.6040000000000001</v>
      </c>
      <c r="CF15" s="458">
        <v>-2.2946667000000001</v>
      </c>
      <c r="CG15" s="492" t="s">
        <v>358</v>
      </c>
      <c r="CH15" s="372" t="s">
        <v>358</v>
      </c>
      <c r="CI15" s="493" t="s">
        <v>358</v>
      </c>
      <c r="CJ15" s="459" t="s">
        <v>358</v>
      </c>
      <c r="CK15" s="483" t="s">
        <v>358</v>
      </c>
      <c r="CL15" s="483">
        <v>0</v>
      </c>
    </row>
    <row r="16" spans="1:90" ht="30" customHeight="1" thickBot="1" x14ac:dyDescent="0.35">
      <c r="A16" s="57" t="str">
        <f t="shared" si="0"/>
        <v>Unitil - FG&amp;E</v>
      </c>
      <c r="B16" s="63" t="s">
        <v>358</v>
      </c>
      <c r="C16" s="63" t="s">
        <v>358</v>
      </c>
      <c r="D16" s="55" t="s">
        <v>359</v>
      </c>
      <c r="E16" s="55" t="s">
        <v>360</v>
      </c>
      <c r="F16" s="55" t="s">
        <v>363</v>
      </c>
      <c r="G16" s="55" t="s">
        <v>360</v>
      </c>
      <c r="H16" s="9" t="s">
        <v>362</v>
      </c>
      <c r="I16" s="15" t="s">
        <v>435</v>
      </c>
      <c r="J16" s="114" t="s">
        <v>436</v>
      </c>
      <c r="K16" s="494">
        <v>9.5609204577802025</v>
      </c>
      <c r="L16" s="494">
        <v>9.4202588561799203</v>
      </c>
      <c r="M16" s="299">
        <v>2007</v>
      </c>
      <c r="N16" s="456">
        <v>12711823.016150663</v>
      </c>
      <c r="O16" s="475" t="s">
        <v>437</v>
      </c>
      <c r="P16" s="495">
        <v>3</v>
      </c>
      <c r="Q16" s="373" t="s">
        <v>438</v>
      </c>
      <c r="R16" s="496" t="s">
        <v>439</v>
      </c>
      <c r="S16" s="497">
        <v>66</v>
      </c>
      <c r="T16" s="498">
        <v>76</v>
      </c>
      <c r="U16" s="16">
        <v>1</v>
      </c>
      <c r="V16" s="498">
        <f t="shared" ref="T16:V70" si="1">U16</f>
        <v>1</v>
      </c>
      <c r="W16" s="16">
        <v>0</v>
      </c>
      <c r="X16" s="90">
        <f t="shared" ref="X16:X70" si="2">W16</f>
        <v>0</v>
      </c>
      <c r="Y16" s="16"/>
      <c r="Z16" s="9"/>
      <c r="AA16" s="16">
        <f t="shared" ref="AA16:AB18" si="3">S16+U16+W16+Y16</f>
        <v>67</v>
      </c>
      <c r="AB16" s="9">
        <f t="shared" si="3"/>
        <v>77</v>
      </c>
      <c r="AC16" s="499">
        <v>602.4</v>
      </c>
      <c r="AD16" s="498">
        <f t="shared" ref="AD16:AD18" si="4">AC16</f>
        <v>602.4</v>
      </c>
      <c r="AE16" s="465">
        <v>1.2</v>
      </c>
      <c r="AF16" s="498">
        <f t="shared" ref="AF16:AF18" si="5">AE16</f>
        <v>1.2</v>
      </c>
      <c r="AG16" s="16">
        <v>0</v>
      </c>
      <c r="AH16" s="498">
        <f t="shared" ref="AH16:AH18" si="6">AG16</f>
        <v>0</v>
      </c>
      <c r="AI16" s="16">
        <v>0</v>
      </c>
      <c r="AJ16" s="498">
        <f t="shared" ref="AJ16:AJ18" si="7">AI16</f>
        <v>0</v>
      </c>
      <c r="AK16" s="500">
        <f t="shared" ref="AK16:AL18" si="8">AC16+AE16+AG16+AI16</f>
        <v>603.6</v>
      </c>
      <c r="AL16" s="501">
        <f t="shared" si="8"/>
        <v>603.6</v>
      </c>
      <c r="AM16" s="502">
        <f>IFERROR(AK16/(P16*1000),"")</f>
        <v>0.20120000000000002</v>
      </c>
      <c r="AN16" s="503">
        <f t="shared" ref="AN16:AO18" si="9">AC16*0.186*8760</f>
        <v>981526.46399999992</v>
      </c>
      <c r="AO16" s="504">
        <f t="shared" si="9"/>
        <v>981526.46399999992</v>
      </c>
      <c r="AP16" s="503">
        <f t="shared" ref="AP16:AQ18" si="10">AE16*8760</f>
        <v>10512</v>
      </c>
      <c r="AQ16" s="504">
        <f t="shared" si="10"/>
        <v>10512</v>
      </c>
      <c r="AR16" s="503">
        <f t="shared" ref="AR16:AR18" si="11">AG16*0.186*8760</f>
        <v>0</v>
      </c>
      <c r="AS16" s="9">
        <v>0</v>
      </c>
      <c r="AT16" s="503">
        <f t="shared" ref="AT16:AT18" si="12">AI16*0.186*8760</f>
        <v>0</v>
      </c>
      <c r="AU16" s="9">
        <v>0</v>
      </c>
      <c r="AV16" s="505">
        <f t="shared" ref="AV16:AW18" si="13">AN16+AP16+AR16+AT16</f>
        <v>992038.46399999992</v>
      </c>
      <c r="AW16" s="506">
        <f t="shared" si="13"/>
        <v>992038.46399999992</v>
      </c>
      <c r="AX16" s="20" t="s">
        <v>358</v>
      </c>
      <c r="AY16" s="507" t="s">
        <v>358</v>
      </c>
      <c r="AZ16" s="507" t="s">
        <v>358</v>
      </c>
      <c r="BA16" s="507" t="s">
        <v>358</v>
      </c>
      <c r="BB16" s="507" t="s">
        <v>358</v>
      </c>
      <c r="BC16" s="507" t="s">
        <v>358</v>
      </c>
      <c r="BD16" s="507" t="s">
        <v>358</v>
      </c>
      <c r="BE16" s="507" t="s">
        <v>358</v>
      </c>
      <c r="BF16" s="474">
        <f t="shared" ref="BF16:BF70" si="14">N16</f>
        <v>12711823.016150663</v>
      </c>
      <c r="BG16" s="475">
        <v>0</v>
      </c>
      <c r="BH16" s="476">
        <f t="shared" ref="BH16:BH18" si="15">P16</f>
        <v>3</v>
      </c>
      <c r="BI16" s="475">
        <v>0</v>
      </c>
      <c r="BJ16" s="477">
        <f>(((92178/SUM(P$15:P$70))*P16)/92178)*21417</f>
        <v>625.20580570343623</v>
      </c>
      <c r="BK16" s="475">
        <v>0</v>
      </c>
      <c r="BL16" s="475">
        <v>0.95</v>
      </c>
      <c r="BM16" s="475">
        <v>0</v>
      </c>
      <c r="BN16" s="478" t="s">
        <v>358</v>
      </c>
      <c r="BO16" s="475">
        <v>0</v>
      </c>
      <c r="BP16" s="475">
        <v>0</v>
      </c>
      <c r="BQ16" s="479">
        <v>1</v>
      </c>
      <c r="BR16" s="480"/>
      <c r="BS16" s="457">
        <v>0</v>
      </c>
      <c r="BT16" s="481" t="s">
        <v>362</v>
      </c>
      <c r="BU16" s="457" t="s">
        <v>358</v>
      </c>
      <c r="BV16" s="483">
        <v>0</v>
      </c>
      <c r="BW16" s="508" t="s">
        <v>358</v>
      </c>
      <c r="BX16" s="485" t="s">
        <v>358</v>
      </c>
      <c r="BY16" s="486">
        <v>98.75</v>
      </c>
      <c r="BZ16" s="487">
        <v>68.763299999999987</v>
      </c>
      <c r="CA16" s="488">
        <v>22.49</v>
      </c>
      <c r="CB16" s="489">
        <v>20.150000000000002</v>
      </c>
      <c r="CC16" s="490">
        <v>1.4279999999999999</v>
      </c>
      <c r="CD16" s="491">
        <v>0.9910000000000001</v>
      </c>
      <c r="CE16" s="491">
        <v>0.40300000000000002</v>
      </c>
      <c r="CF16" s="458">
        <v>0.68300000000000005</v>
      </c>
      <c r="CG16" s="364" t="s">
        <v>358</v>
      </c>
      <c r="CH16" s="373" t="s">
        <v>358</v>
      </c>
      <c r="CI16" s="509" t="s">
        <v>358</v>
      </c>
      <c r="CJ16" s="459" t="s">
        <v>358</v>
      </c>
      <c r="CK16" s="483" t="s">
        <v>358</v>
      </c>
      <c r="CL16" s="483">
        <v>0</v>
      </c>
    </row>
    <row r="17" spans="1:90" ht="30" customHeight="1" thickBot="1" x14ac:dyDescent="0.35">
      <c r="A17" s="57" t="str">
        <f t="shared" si="0"/>
        <v>Unitil - FG&amp;E</v>
      </c>
      <c r="B17" s="63" t="s">
        <v>358</v>
      </c>
      <c r="C17" s="63" t="s">
        <v>358</v>
      </c>
      <c r="D17" s="55" t="s">
        <v>359</v>
      </c>
      <c r="E17" s="55" t="s">
        <v>360</v>
      </c>
      <c r="F17" s="55" t="s">
        <v>364</v>
      </c>
      <c r="G17" s="55" t="s">
        <v>360</v>
      </c>
      <c r="H17" s="9" t="s">
        <v>362</v>
      </c>
      <c r="I17" s="15" t="s">
        <v>435</v>
      </c>
      <c r="J17" s="114" t="s">
        <v>436</v>
      </c>
      <c r="K17" s="494">
        <v>9.5609204577802025</v>
      </c>
      <c r="L17" s="494">
        <v>8.9421155028409078</v>
      </c>
      <c r="M17" s="299">
        <v>1629</v>
      </c>
      <c r="N17" s="456">
        <v>10499422.954243775</v>
      </c>
      <c r="O17" s="475" t="s">
        <v>437</v>
      </c>
      <c r="P17" s="495">
        <v>2.4778718853080361</v>
      </c>
      <c r="Q17" s="373" t="s">
        <v>438</v>
      </c>
      <c r="R17" s="496" t="s">
        <v>439</v>
      </c>
      <c r="S17" s="497">
        <v>53</v>
      </c>
      <c r="T17" s="498">
        <f t="shared" si="1"/>
        <v>53</v>
      </c>
      <c r="U17" s="16">
        <v>0</v>
      </c>
      <c r="V17" s="498">
        <f t="shared" si="1"/>
        <v>0</v>
      </c>
      <c r="W17" s="16">
        <v>0</v>
      </c>
      <c r="X17" s="90">
        <f t="shared" si="2"/>
        <v>0</v>
      </c>
      <c r="Y17" s="16"/>
      <c r="Z17" s="9"/>
      <c r="AA17" s="16">
        <f t="shared" si="3"/>
        <v>53</v>
      </c>
      <c r="AB17" s="9">
        <f t="shared" si="3"/>
        <v>53</v>
      </c>
      <c r="AC17" s="499">
        <v>749.3</v>
      </c>
      <c r="AD17" s="498">
        <f t="shared" si="4"/>
        <v>749.3</v>
      </c>
      <c r="AE17" s="465">
        <v>0</v>
      </c>
      <c r="AF17" s="498">
        <f t="shared" si="5"/>
        <v>0</v>
      </c>
      <c r="AG17" s="16">
        <v>0</v>
      </c>
      <c r="AH17" s="498">
        <f t="shared" si="6"/>
        <v>0</v>
      </c>
      <c r="AI17" s="16">
        <v>0</v>
      </c>
      <c r="AJ17" s="498">
        <f t="shared" si="7"/>
        <v>0</v>
      </c>
      <c r="AK17" s="500">
        <f t="shared" si="8"/>
        <v>749.3</v>
      </c>
      <c r="AL17" s="501">
        <f t="shared" si="8"/>
        <v>749.3</v>
      </c>
      <c r="AM17" s="502">
        <f t="shared" ref="AM17:AM70" si="16">IFERROR(AK17/(P17*1000),"")</f>
        <v>0.30239658653976409</v>
      </c>
      <c r="AN17" s="503">
        <f t="shared" si="9"/>
        <v>1220879.4480000001</v>
      </c>
      <c r="AO17" s="504">
        <f t="shared" si="9"/>
        <v>1220879.4480000001</v>
      </c>
      <c r="AP17" s="503">
        <f t="shared" si="10"/>
        <v>0</v>
      </c>
      <c r="AQ17" s="504">
        <f t="shared" si="10"/>
        <v>0</v>
      </c>
      <c r="AR17" s="503">
        <f t="shared" si="11"/>
        <v>0</v>
      </c>
      <c r="AS17" s="9">
        <v>0</v>
      </c>
      <c r="AT17" s="503">
        <f t="shared" si="12"/>
        <v>0</v>
      </c>
      <c r="AU17" s="9">
        <v>0</v>
      </c>
      <c r="AV17" s="505">
        <f t="shared" si="13"/>
        <v>1220879.4480000001</v>
      </c>
      <c r="AW17" s="506">
        <f t="shared" si="13"/>
        <v>1220879.4480000001</v>
      </c>
      <c r="AX17" s="20" t="s">
        <v>358</v>
      </c>
      <c r="AY17" s="507" t="s">
        <v>358</v>
      </c>
      <c r="AZ17" s="507" t="s">
        <v>358</v>
      </c>
      <c r="BA17" s="507" t="s">
        <v>358</v>
      </c>
      <c r="BB17" s="507" t="s">
        <v>358</v>
      </c>
      <c r="BC17" s="507" t="s">
        <v>358</v>
      </c>
      <c r="BD17" s="507" t="s">
        <v>358</v>
      </c>
      <c r="BE17" s="507" t="s">
        <v>358</v>
      </c>
      <c r="BF17" s="474">
        <f t="shared" si="14"/>
        <v>10499422.954243775</v>
      </c>
      <c r="BG17" s="475">
        <v>0</v>
      </c>
      <c r="BH17" s="476">
        <f t="shared" si="15"/>
        <v>2.4778718853080361</v>
      </c>
      <c r="BI17" s="475">
        <v>0</v>
      </c>
      <c r="BJ17" s="477">
        <f>(((92178/SUM(P$15:P$70))*P17)/92178)*21417</f>
        <v>516.39329616130112</v>
      </c>
      <c r="BK17" s="475">
        <v>0</v>
      </c>
      <c r="BL17" s="475">
        <v>0.95</v>
      </c>
      <c r="BM17" s="475">
        <v>0</v>
      </c>
      <c r="BN17" s="478" t="s">
        <v>358</v>
      </c>
      <c r="BO17" s="475">
        <v>0</v>
      </c>
      <c r="BP17" s="475">
        <v>0</v>
      </c>
      <c r="BQ17" s="479">
        <v>1.3333333333333333</v>
      </c>
      <c r="BR17" s="480"/>
      <c r="BS17" s="457">
        <v>0</v>
      </c>
      <c r="BT17" s="481" t="s">
        <v>362</v>
      </c>
      <c r="BU17" s="457" t="s">
        <v>358</v>
      </c>
      <c r="BV17" s="483">
        <v>0</v>
      </c>
      <c r="BW17" s="508" t="s">
        <v>358</v>
      </c>
      <c r="BX17" s="485" t="s">
        <v>358</v>
      </c>
      <c r="BY17" s="486">
        <v>86.75</v>
      </c>
      <c r="BZ17" s="487">
        <v>76.166699999999992</v>
      </c>
      <c r="CA17" s="488">
        <v>13.8</v>
      </c>
      <c r="CB17" s="489">
        <v>48.223330000000004</v>
      </c>
      <c r="CC17" s="490">
        <v>1.1839999999999999</v>
      </c>
      <c r="CD17" s="491">
        <v>1.3013333000000002</v>
      </c>
      <c r="CE17" s="491">
        <v>0.184</v>
      </c>
      <c r="CF17" s="458">
        <v>1.1793333000000001</v>
      </c>
      <c r="CG17" s="364" t="s">
        <v>358</v>
      </c>
      <c r="CH17" s="373" t="s">
        <v>358</v>
      </c>
      <c r="CI17" s="509" t="s">
        <v>358</v>
      </c>
      <c r="CJ17" s="459" t="s">
        <v>358</v>
      </c>
      <c r="CK17" s="483" t="s">
        <v>358</v>
      </c>
      <c r="CL17" s="483">
        <v>0</v>
      </c>
    </row>
    <row r="18" spans="1:90" ht="30" customHeight="1" x14ac:dyDescent="0.3">
      <c r="A18" s="57" t="str">
        <f t="shared" si="0"/>
        <v>Unitil - FG&amp;E</v>
      </c>
      <c r="B18" s="63" t="s">
        <v>358</v>
      </c>
      <c r="C18" s="63" t="s">
        <v>358</v>
      </c>
      <c r="D18" s="55" t="s">
        <v>359</v>
      </c>
      <c r="E18" s="55" t="s">
        <v>360</v>
      </c>
      <c r="F18" s="55" t="s">
        <v>365</v>
      </c>
      <c r="G18" s="55" t="s">
        <v>360</v>
      </c>
      <c r="H18" s="9" t="s">
        <v>362</v>
      </c>
      <c r="I18" s="15" t="s">
        <v>435</v>
      </c>
      <c r="J18" s="114" t="s">
        <v>436</v>
      </c>
      <c r="K18" s="494">
        <v>9.5609204577802025</v>
      </c>
      <c r="L18" s="494">
        <v>0.82799999999999996</v>
      </c>
      <c r="M18" s="299">
        <v>1</v>
      </c>
      <c r="N18" s="456">
        <v>9993019.917865457</v>
      </c>
      <c r="O18" s="475" t="s">
        <v>437</v>
      </c>
      <c r="P18" s="495">
        <v>2.3583603795857835</v>
      </c>
      <c r="Q18" s="373" t="s">
        <v>438</v>
      </c>
      <c r="R18" s="496" t="s">
        <v>439</v>
      </c>
      <c r="S18" s="16">
        <v>0</v>
      </c>
      <c r="T18" s="9">
        <f t="shared" si="1"/>
        <v>0</v>
      </c>
      <c r="U18" s="16">
        <v>0</v>
      </c>
      <c r="V18" s="9">
        <f t="shared" si="1"/>
        <v>0</v>
      </c>
      <c r="W18" s="16">
        <v>0</v>
      </c>
      <c r="X18" s="90">
        <f t="shared" si="2"/>
        <v>0</v>
      </c>
      <c r="Y18" s="16"/>
      <c r="Z18" s="9"/>
      <c r="AA18" s="16">
        <f t="shared" si="3"/>
        <v>0</v>
      </c>
      <c r="AB18" s="9">
        <f t="shared" si="3"/>
        <v>0</v>
      </c>
      <c r="AC18" s="510">
        <v>0</v>
      </c>
      <c r="AD18" s="9">
        <f t="shared" si="4"/>
        <v>0</v>
      </c>
      <c r="AE18" s="465">
        <v>0</v>
      </c>
      <c r="AF18" s="9">
        <f t="shared" si="5"/>
        <v>0</v>
      </c>
      <c r="AG18" s="16">
        <v>0</v>
      </c>
      <c r="AH18" s="9">
        <f t="shared" si="6"/>
        <v>0</v>
      </c>
      <c r="AI18" s="16">
        <v>0</v>
      </c>
      <c r="AJ18" s="9">
        <f t="shared" si="7"/>
        <v>0</v>
      </c>
      <c r="AK18" s="500">
        <f t="shared" si="8"/>
        <v>0</v>
      </c>
      <c r="AL18" s="501">
        <f t="shared" si="8"/>
        <v>0</v>
      </c>
      <c r="AM18" s="502">
        <f t="shared" si="16"/>
        <v>0</v>
      </c>
      <c r="AN18" s="503">
        <f t="shared" si="9"/>
        <v>0</v>
      </c>
      <c r="AO18" s="504">
        <f t="shared" si="9"/>
        <v>0</v>
      </c>
      <c r="AP18" s="503">
        <f t="shared" si="10"/>
        <v>0</v>
      </c>
      <c r="AQ18" s="504">
        <f t="shared" si="10"/>
        <v>0</v>
      </c>
      <c r="AR18" s="503">
        <f t="shared" si="11"/>
        <v>0</v>
      </c>
      <c r="AS18" s="9">
        <v>0</v>
      </c>
      <c r="AT18" s="503">
        <f t="shared" si="12"/>
        <v>0</v>
      </c>
      <c r="AU18" s="9">
        <v>0</v>
      </c>
      <c r="AV18" s="505">
        <f t="shared" si="13"/>
        <v>0</v>
      </c>
      <c r="AW18" s="506">
        <f t="shared" si="13"/>
        <v>0</v>
      </c>
      <c r="AX18" s="20" t="s">
        <v>358</v>
      </c>
      <c r="AY18" s="507" t="s">
        <v>358</v>
      </c>
      <c r="AZ18" s="507" t="s">
        <v>358</v>
      </c>
      <c r="BA18" s="507" t="s">
        <v>358</v>
      </c>
      <c r="BB18" s="507" t="s">
        <v>358</v>
      </c>
      <c r="BC18" s="507" t="s">
        <v>358</v>
      </c>
      <c r="BD18" s="507" t="s">
        <v>358</v>
      </c>
      <c r="BE18" s="507" t="s">
        <v>358</v>
      </c>
      <c r="BF18" s="474">
        <f t="shared" si="14"/>
        <v>9993019.917865457</v>
      </c>
      <c r="BG18" s="475">
        <v>0</v>
      </c>
      <c r="BH18" s="476">
        <f t="shared" si="15"/>
        <v>2.3583603795857835</v>
      </c>
      <c r="BI18" s="475">
        <v>0</v>
      </c>
      <c r="BJ18" s="477">
        <f>(((92178/SUM(P$15:P$70))*P18)/92178)*21417</f>
        <v>491.48686708599712</v>
      </c>
      <c r="BK18" s="475">
        <v>0</v>
      </c>
      <c r="BL18" s="475">
        <v>0.95</v>
      </c>
      <c r="BM18" s="475">
        <v>0</v>
      </c>
      <c r="BN18" s="478" t="s">
        <v>358</v>
      </c>
      <c r="BO18" s="475">
        <v>0</v>
      </c>
      <c r="BP18" s="475">
        <v>0</v>
      </c>
      <c r="BQ18" s="479">
        <v>0</v>
      </c>
      <c r="BR18" s="480"/>
      <c r="BS18" s="457">
        <v>0</v>
      </c>
      <c r="BT18" s="481" t="s">
        <v>362</v>
      </c>
      <c r="BU18" s="457" t="s">
        <v>358</v>
      </c>
      <c r="BV18" s="483">
        <v>0</v>
      </c>
      <c r="BW18" s="508" t="s">
        <v>358</v>
      </c>
      <c r="BX18" s="485" t="s">
        <v>358</v>
      </c>
      <c r="BY18" s="486">
        <v>73</v>
      </c>
      <c r="BZ18" s="487" t="s">
        <v>358</v>
      </c>
      <c r="CA18" s="488">
        <v>0</v>
      </c>
      <c r="CB18" s="489" t="s">
        <v>358</v>
      </c>
      <c r="CC18" s="490">
        <v>1</v>
      </c>
      <c r="CD18" s="491" t="s">
        <v>358</v>
      </c>
      <c r="CE18" s="491">
        <v>0</v>
      </c>
      <c r="CF18" s="458" t="s">
        <v>358</v>
      </c>
      <c r="CG18" s="364" t="s">
        <v>358</v>
      </c>
      <c r="CH18" s="373" t="s">
        <v>358</v>
      </c>
      <c r="CI18" s="509" t="s">
        <v>358</v>
      </c>
      <c r="CJ18" s="459" t="s">
        <v>358</v>
      </c>
      <c r="CK18" s="483" t="s">
        <v>358</v>
      </c>
      <c r="CL18" s="483">
        <v>0</v>
      </c>
    </row>
    <row r="19" spans="1:90" ht="30" customHeight="1" thickBot="1" x14ac:dyDescent="0.35">
      <c r="A19" s="57" t="str">
        <f>$E$1</f>
        <v>Unitil - FG&amp;E</v>
      </c>
      <c r="B19" s="63" t="s">
        <v>358</v>
      </c>
      <c r="C19" s="63" t="s">
        <v>358</v>
      </c>
      <c r="D19" s="55" t="s">
        <v>359</v>
      </c>
      <c r="E19" s="55" t="s">
        <v>360</v>
      </c>
      <c r="F19" s="448"/>
      <c r="G19" s="448"/>
      <c r="H19" s="449"/>
      <c r="I19" s="511"/>
      <c r="J19" s="448"/>
      <c r="K19" s="448" t="s">
        <v>440</v>
      </c>
      <c r="L19" s="448"/>
      <c r="M19" s="448" t="s">
        <v>440</v>
      </c>
      <c r="N19" s="512" t="s">
        <v>440</v>
      </c>
      <c r="O19" s="512"/>
      <c r="P19" s="513" t="s">
        <v>440</v>
      </c>
      <c r="Q19" s="514"/>
      <c r="R19" s="513"/>
      <c r="S19" s="515"/>
      <c r="T19" s="449"/>
      <c r="U19" s="515"/>
      <c r="V19" s="449"/>
      <c r="W19" s="515"/>
      <c r="X19" s="515"/>
      <c r="Y19" s="515"/>
      <c r="Z19" s="449"/>
      <c r="AA19" s="515"/>
      <c r="AB19" s="449"/>
      <c r="AC19" s="516"/>
      <c r="AD19" s="449"/>
      <c r="AE19" s="517"/>
      <c r="AF19" s="449"/>
      <c r="AG19" s="515"/>
      <c r="AH19" s="449"/>
      <c r="AI19" s="515"/>
      <c r="AJ19" s="449"/>
      <c r="AK19" s="511"/>
      <c r="AL19" s="449"/>
      <c r="AM19" s="518"/>
      <c r="AN19" s="515"/>
      <c r="AO19" s="449"/>
      <c r="AP19" s="515"/>
      <c r="AQ19" s="449"/>
      <c r="AR19" s="515"/>
      <c r="AS19" s="449"/>
      <c r="AT19" s="515"/>
      <c r="AU19" s="449"/>
      <c r="AV19" s="515"/>
      <c r="AW19" s="449"/>
      <c r="AX19" s="20" t="s">
        <v>358</v>
      </c>
      <c r="AY19" s="507" t="s">
        <v>358</v>
      </c>
      <c r="AZ19" s="507" t="s">
        <v>358</v>
      </c>
      <c r="BA19" s="507" t="s">
        <v>358</v>
      </c>
      <c r="BB19" s="507" t="s">
        <v>358</v>
      </c>
      <c r="BC19" s="507" t="s">
        <v>358</v>
      </c>
      <c r="BD19" s="507" t="s">
        <v>358</v>
      </c>
      <c r="BE19" s="507" t="s">
        <v>358</v>
      </c>
      <c r="BF19" s="512"/>
      <c r="BG19" s="480"/>
      <c r="BH19" s="480"/>
      <c r="BI19" s="480"/>
      <c r="BJ19" s="519"/>
      <c r="BK19" s="480"/>
      <c r="BL19" s="480"/>
      <c r="BM19" s="480"/>
      <c r="BN19" s="480"/>
      <c r="BO19" s="480"/>
      <c r="BP19" s="480"/>
      <c r="BQ19" s="480"/>
      <c r="BR19" s="480"/>
      <c r="BS19" s="457">
        <v>0</v>
      </c>
      <c r="BT19" s="481" t="s">
        <v>362</v>
      </c>
      <c r="BU19" s="457" t="s">
        <v>358</v>
      </c>
      <c r="BV19" s="483">
        <v>0</v>
      </c>
      <c r="BW19" s="508" t="s">
        <v>358</v>
      </c>
      <c r="BX19" s="485" t="s">
        <v>358</v>
      </c>
      <c r="BY19" s="520"/>
      <c r="BZ19" s="521"/>
      <c r="CA19" s="522"/>
      <c r="CB19" s="523"/>
      <c r="CC19" s="524"/>
      <c r="CD19" s="525"/>
      <c r="CE19" s="525"/>
      <c r="CF19" s="526"/>
      <c r="CG19" s="364" t="s">
        <v>358</v>
      </c>
      <c r="CH19" s="373" t="s">
        <v>358</v>
      </c>
      <c r="CI19" s="509" t="s">
        <v>358</v>
      </c>
      <c r="CJ19" s="459" t="s">
        <v>358</v>
      </c>
      <c r="CK19" s="483" t="s">
        <v>358</v>
      </c>
      <c r="CL19" s="483">
        <v>0</v>
      </c>
    </row>
    <row r="20" spans="1:90" ht="30" customHeight="1" thickBot="1" x14ac:dyDescent="0.35">
      <c r="A20" s="57" t="str">
        <f t="shared" si="0"/>
        <v>Unitil - FG&amp;E</v>
      </c>
      <c r="B20" s="63" t="s">
        <v>358</v>
      </c>
      <c r="C20" s="63" t="s">
        <v>358</v>
      </c>
      <c r="D20" s="55" t="s">
        <v>366</v>
      </c>
      <c r="E20" s="55" t="s">
        <v>360</v>
      </c>
      <c r="F20" s="55" t="s">
        <v>367</v>
      </c>
      <c r="G20" s="55" t="s">
        <v>360</v>
      </c>
      <c r="H20" s="9" t="s">
        <v>362</v>
      </c>
      <c r="I20" s="15" t="s">
        <v>435</v>
      </c>
      <c r="J20" s="114" t="s">
        <v>441</v>
      </c>
      <c r="K20" s="494">
        <v>2.0174927806562279</v>
      </c>
      <c r="L20" s="494">
        <v>3.870559593577652</v>
      </c>
      <c r="M20" s="299">
        <v>748</v>
      </c>
      <c r="N20" s="456">
        <v>4274335.194010607</v>
      </c>
      <c r="O20" s="475" t="s">
        <v>437</v>
      </c>
      <c r="P20" s="495">
        <v>1.0087463903281142</v>
      </c>
      <c r="Q20" s="373" t="s">
        <v>439</v>
      </c>
      <c r="R20" s="496" t="s">
        <v>439</v>
      </c>
      <c r="S20" s="497">
        <v>37</v>
      </c>
      <c r="T20" s="498">
        <f t="shared" si="1"/>
        <v>37</v>
      </c>
      <c r="U20" s="16">
        <v>0</v>
      </c>
      <c r="V20" s="498">
        <f t="shared" si="1"/>
        <v>0</v>
      </c>
      <c r="W20" s="16">
        <v>0</v>
      </c>
      <c r="X20" s="90">
        <f t="shared" si="2"/>
        <v>0</v>
      </c>
      <c r="Y20" s="16"/>
      <c r="Z20" s="9"/>
      <c r="AA20" s="16">
        <f t="shared" ref="AA20:AB22" si="17">S20+U20+W20+Y20</f>
        <v>37</v>
      </c>
      <c r="AB20" s="9">
        <f t="shared" si="17"/>
        <v>37</v>
      </c>
      <c r="AC20" s="499">
        <v>255</v>
      </c>
      <c r="AD20" s="498">
        <f t="shared" ref="AD20:AD22" si="18">AC20</f>
        <v>255</v>
      </c>
      <c r="AE20" s="465">
        <v>0</v>
      </c>
      <c r="AF20" s="498">
        <f t="shared" ref="AF20:AF22" si="19">AE20</f>
        <v>0</v>
      </c>
      <c r="AG20" s="16">
        <v>0</v>
      </c>
      <c r="AH20" s="498">
        <f t="shared" ref="AH20:AH22" si="20">AG20</f>
        <v>0</v>
      </c>
      <c r="AI20" s="16">
        <v>0</v>
      </c>
      <c r="AJ20" s="498">
        <f t="shared" ref="AJ20:AJ22" si="21">AI20</f>
        <v>0</v>
      </c>
      <c r="AK20" s="500">
        <f t="shared" ref="AK20:AL22" si="22">AC20+AE20+AG20+AI20</f>
        <v>255</v>
      </c>
      <c r="AL20" s="501">
        <f t="shared" si="22"/>
        <v>255</v>
      </c>
      <c r="AM20" s="502">
        <f t="shared" si="16"/>
        <v>0.25278900865960602</v>
      </c>
      <c r="AN20" s="503">
        <f t="shared" ref="AN20:AO22" si="23">AC20*0.186*8760</f>
        <v>415486.8</v>
      </c>
      <c r="AO20" s="504">
        <f t="shared" si="23"/>
        <v>415486.8</v>
      </c>
      <c r="AP20" s="503">
        <f t="shared" ref="AP20:AQ22" si="24">AE20*8760</f>
        <v>0</v>
      </c>
      <c r="AQ20" s="504">
        <f t="shared" si="24"/>
        <v>0</v>
      </c>
      <c r="AR20" s="503">
        <f t="shared" ref="AR20:AR22" si="25">AG20*0.186*8760</f>
        <v>0</v>
      </c>
      <c r="AS20" s="9">
        <v>0</v>
      </c>
      <c r="AT20" s="503">
        <f t="shared" ref="AT20:AT22" si="26">AI20*0.186*8760</f>
        <v>0</v>
      </c>
      <c r="AU20" s="9">
        <v>0</v>
      </c>
      <c r="AV20" s="505">
        <f t="shared" ref="AV20:AW22" si="27">AN20+AP20+AR20+AT20</f>
        <v>415486.8</v>
      </c>
      <c r="AW20" s="506">
        <f t="shared" si="27"/>
        <v>415486.8</v>
      </c>
      <c r="AX20" s="20" t="s">
        <v>358</v>
      </c>
      <c r="AY20" s="507" t="s">
        <v>358</v>
      </c>
      <c r="AZ20" s="507" t="s">
        <v>358</v>
      </c>
      <c r="BA20" s="507" t="s">
        <v>358</v>
      </c>
      <c r="BB20" s="507" t="s">
        <v>358</v>
      </c>
      <c r="BC20" s="507" t="s">
        <v>358</v>
      </c>
      <c r="BD20" s="507" t="s">
        <v>358</v>
      </c>
      <c r="BE20" s="507" t="s">
        <v>358</v>
      </c>
      <c r="BF20" s="474">
        <f t="shared" si="14"/>
        <v>4274335.194010607</v>
      </c>
      <c r="BG20" s="475">
        <v>0</v>
      </c>
      <c r="BH20" s="476">
        <f t="shared" ref="BH20:BH22" si="28">P20</f>
        <v>1.0087463903281142</v>
      </c>
      <c r="BI20" s="475">
        <v>0</v>
      </c>
      <c r="BJ20" s="477">
        <f>(((92178/SUM(P$15:P$70))*P20)/92178)*21417</f>
        <v>210.22469990517388</v>
      </c>
      <c r="BK20" s="475">
        <v>0</v>
      </c>
      <c r="BL20" s="475">
        <v>0.95</v>
      </c>
      <c r="BM20" s="475">
        <v>0</v>
      </c>
      <c r="BN20" s="478" t="s">
        <v>358</v>
      </c>
      <c r="BO20" s="475">
        <v>0</v>
      </c>
      <c r="BP20" s="475">
        <v>0</v>
      </c>
      <c r="BQ20" s="479">
        <v>0</v>
      </c>
      <c r="BR20" s="480"/>
      <c r="BS20" s="457">
        <v>0</v>
      </c>
      <c r="BT20" s="481" t="s">
        <v>362</v>
      </c>
      <c r="BU20" s="457" t="s">
        <v>358</v>
      </c>
      <c r="BV20" s="483">
        <v>0</v>
      </c>
      <c r="BW20" s="508" t="s">
        <v>358</v>
      </c>
      <c r="BX20" s="485" t="s">
        <v>358</v>
      </c>
      <c r="BY20" s="486">
        <v>215.45</v>
      </c>
      <c r="BZ20" s="487">
        <v>-82.113299999999981</v>
      </c>
      <c r="CA20" s="488">
        <v>142.55000000000001</v>
      </c>
      <c r="CB20" s="489">
        <v>-90.956670000000003</v>
      </c>
      <c r="CC20" s="490">
        <v>3.0569999999999999</v>
      </c>
      <c r="CD20" s="491">
        <v>-0.7669999999999999</v>
      </c>
      <c r="CE20" s="491">
        <v>2.0590000000000002</v>
      </c>
      <c r="CF20" s="458">
        <v>-0.91533330000000013</v>
      </c>
      <c r="CG20" s="364" t="s">
        <v>358</v>
      </c>
      <c r="CH20" s="373" t="s">
        <v>358</v>
      </c>
      <c r="CI20" s="509" t="s">
        <v>358</v>
      </c>
      <c r="CJ20" s="459" t="s">
        <v>358</v>
      </c>
      <c r="CK20" s="483" t="s">
        <v>358</v>
      </c>
      <c r="CL20" s="483">
        <v>0</v>
      </c>
    </row>
    <row r="21" spans="1:90" ht="30" customHeight="1" thickBot="1" x14ac:dyDescent="0.35">
      <c r="A21" s="57" t="str">
        <f t="shared" si="0"/>
        <v>Unitil - FG&amp;E</v>
      </c>
      <c r="B21" s="63" t="s">
        <v>358</v>
      </c>
      <c r="C21" s="63" t="s">
        <v>358</v>
      </c>
      <c r="D21" s="55" t="s">
        <v>366</v>
      </c>
      <c r="E21" s="55" t="s">
        <v>360</v>
      </c>
      <c r="F21" s="55" t="s">
        <v>368</v>
      </c>
      <c r="G21" s="55" t="s">
        <v>360</v>
      </c>
      <c r="H21" s="9" t="s">
        <v>362</v>
      </c>
      <c r="I21" s="15" t="s">
        <v>435</v>
      </c>
      <c r="J21" s="114" t="s">
        <v>441</v>
      </c>
      <c r="K21" s="494">
        <v>2.0174927806562279</v>
      </c>
      <c r="L21" s="494">
        <v>2.6698136757026516</v>
      </c>
      <c r="M21" s="299">
        <v>373</v>
      </c>
      <c r="N21" s="456">
        <v>3938494.5716240597</v>
      </c>
      <c r="O21" s="475" t="s">
        <v>437</v>
      </c>
      <c r="P21" s="495">
        <v>0.92948774537376244</v>
      </c>
      <c r="Q21" s="373" t="s">
        <v>439</v>
      </c>
      <c r="R21" s="496" t="s">
        <v>439</v>
      </c>
      <c r="S21" s="497">
        <v>9</v>
      </c>
      <c r="T21" s="498">
        <f t="shared" si="1"/>
        <v>9</v>
      </c>
      <c r="U21" s="16">
        <v>0</v>
      </c>
      <c r="V21" s="498">
        <f t="shared" si="1"/>
        <v>0</v>
      </c>
      <c r="W21" s="16">
        <v>0</v>
      </c>
      <c r="X21" s="90">
        <f t="shared" si="2"/>
        <v>0</v>
      </c>
      <c r="Y21" s="16"/>
      <c r="Z21" s="9"/>
      <c r="AA21" s="16">
        <f t="shared" si="17"/>
        <v>9</v>
      </c>
      <c r="AB21" s="9">
        <f t="shared" si="17"/>
        <v>9</v>
      </c>
      <c r="AC21" s="499">
        <v>52.5</v>
      </c>
      <c r="AD21" s="498">
        <f t="shared" si="18"/>
        <v>52.5</v>
      </c>
      <c r="AE21" s="465">
        <v>0</v>
      </c>
      <c r="AF21" s="498">
        <f t="shared" si="19"/>
        <v>0</v>
      </c>
      <c r="AG21" s="16">
        <v>0</v>
      </c>
      <c r="AH21" s="498">
        <f t="shared" si="20"/>
        <v>0</v>
      </c>
      <c r="AI21" s="16">
        <v>0</v>
      </c>
      <c r="AJ21" s="498">
        <f t="shared" si="21"/>
        <v>0</v>
      </c>
      <c r="AK21" s="500">
        <f t="shared" si="22"/>
        <v>52.5</v>
      </c>
      <c r="AL21" s="501">
        <f t="shared" si="22"/>
        <v>52.5</v>
      </c>
      <c r="AM21" s="502">
        <f t="shared" si="16"/>
        <v>5.6482724233108503E-2</v>
      </c>
      <c r="AN21" s="503">
        <f t="shared" si="23"/>
        <v>85541.400000000009</v>
      </c>
      <c r="AO21" s="504">
        <f t="shared" si="23"/>
        <v>85541.400000000009</v>
      </c>
      <c r="AP21" s="503">
        <f t="shared" si="24"/>
        <v>0</v>
      </c>
      <c r="AQ21" s="504">
        <f t="shared" si="24"/>
        <v>0</v>
      </c>
      <c r="AR21" s="503">
        <f t="shared" si="25"/>
        <v>0</v>
      </c>
      <c r="AS21" s="9">
        <v>0</v>
      </c>
      <c r="AT21" s="503">
        <f t="shared" si="26"/>
        <v>0</v>
      </c>
      <c r="AU21" s="9">
        <v>0</v>
      </c>
      <c r="AV21" s="505">
        <f t="shared" si="27"/>
        <v>85541.400000000009</v>
      </c>
      <c r="AW21" s="506">
        <f t="shared" si="27"/>
        <v>85541.400000000009</v>
      </c>
      <c r="AX21" s="20" t="s">
        <v>358</v>
      </c>
      <c r="AY21" s="507" t="s">
        <v>358</v>
      </c>
      <c r="AZ21" s="507" t="s">
        <v>358</v>
      </c>
      <c r="BA21" s="507" t="s">
        <v>358</v>
      </c>
      <c r="BB21" s="507" t="s">
        <v>358</v>
      </c>
      <c r="BC21" s="507" t="s">
        <v>358</v>
      </c>
      <c r="BD21" s="507" t="s">
        <v>358</v>
      </c>
      <c r="BE21" s="507" t="s">
        <v>358</v>
      </c>
      <c r="BF21" s="474">
        <f t="shared" si="14"/>
        <v>3938494.5716240597</v>
      </c>
      <c r="BG21" s="475">
        <v>0</v>
      </c>
      <c r="BH21" s="476">
        <f t="shared" si="28"/>
        <v>0.92948774537376244</v>
      </c>
      <c r="BI21" s="475">
        <v>0</v>
      </c>
      <c r="BJ21" s="477">
        <f>(((92178/SUM(P$15:P$70))*P21)/92178)*21417</f>
        <v>193.70704491262453</v>
      </c>
      <c r="BK21" s="475">
        <v>0</v>
      </c>
      <c r="BL21" s="475">
        <v>0.95</v>
      </c>
      <c r="BM21" s="475">
        <v>0</v>
      </c>
      <c r="BN21" s="478" t="s">
        <v>358</v>
      </c>
      <c r="BO21" s="475">
        <v>0</v>
      </c>
      <c r="BP21" s="475">
        <v>0</v>
      </c>
      <c r="BQ21" s="479">
        <v>0</v>
      </c>
      <c r="BR21" s="480"/>
      <c r="BS21" s="457">
        <v>0</v>
      </c>
      <c r="BT21" s="481" t="s">
        <v>362</v>
      </c>
      <c r="BU21" s="457" t="s">
        <v>358</v>
      </c>
      <c r="BV21" s="483">
        <v>0</v>
      </c>
      <c r="BW21" s="508" t="s">
        <v>358</v>
      </c>
      <c r="BX21" s="485" t="s">
        <v>358</v>
      </c>
      <c r="BY21" s="486">
        <v>130.75</v>
      </c>
      <c r="BZ21" s="487">
        <v>1.8499999999999943</v>
      </c>
      <c r="CA21" s="488">
        <v>56</v>
      </c>
      <c r="CB21" s="489">
        <v>5.8800000000000026</v>
      </c>
      <c r="CC21" s="490">
        <v>2.016</v>
      </c>
      <c r="CD21" s="491">
        <v>8.3333300000000055E-2</v>
      </c>
      <c r="CE21" s="491">
        <v>1</v>
      </c>
      <c r="CF21" s="458">
        <v>0.10266670000000011</v>
      </c>
      <c r="CG21" s="364" t="s">
        <v>358</v>
      </c>
      <c r="CH21" s="373" t="s">
        <v>358</v>
      </c>
      <c r="CI21" s="509" t="s">
        <v>358</v>
      </c>
      <c r="CJ21" s="459" t="s">
        <v>358</v>
      </c>
      <c r="CK21" s="483" t="s">
        <v>358</v>
      </c>
      <c r="CL21" s="483">
        <v>0</v>
      </c>
    </row>
    <row r="22" spans="1:90" ht="30" customHeight="1" x14ac:dyDescent="0.3">
      <c r="A22" s="57" t="str">
        <f t="shared" si="0"/>
        <v>Unitil - FG&amp;E</v>
      </c>
      <c r="B22" s="63" t="s">
        <v>358</v>
      </c>
      <c r="C22" s="63" t="s">
        <v>358</v>
      </c>
      <c r="D22" s="55" t="s">
        <v>366</v>
      </c>
      <c r="E22" s="55" t="s">
        <v>360</v>
      </c>
      <c r="F22" s="55" t="s">
        <v>369</v>
      </c>
      <c r="G22" s="55" t="s">
        <v>360</v>
      </c>
      <c r="H22" s="9" t="s">
        <v>362</v>
      </c>
      <c r="I22" s="15" t="s">
        <v>435</v>
      </c>
      <c r="J22" s="114" t="s">
        <v>436</v>
      </c>
      <c r="K22" s="494">
        <v>13.26577713517003</v>
      </c>
      <c r="L22" s="494">
        <v>20.084255944967818</v>
      </c>
      <c r="M22" s="299">
        <v>1748</v>
      </c>
      <c r="N22" s="456">
        <v>19142034.775100388</v>
      </c>
      <c r="O22" s="475" t="s">
        <v>437</v>
      </c>
      <c r="P22" s="495">
        <v>4.5175349163011465</v>
      </c>
      <c r="Q22" s="373" t="s">
        <v>439</v>
      </c>
      <c r="R22" s="496" t="s">
        <v>439</v>
      </c>
      <c r="S22" s="497">
        <v>109</v>
      </c>
      <c r="T22" s="498">
        <f t="shared" si="1"/>
        <v>109</v>
      </c>
      <c r="U22" s="16">
        <v>0</v>
      </c>
      <c r="V22" s="498">
        <f t="shared" si="1"/>
        <v>0</v>
      </c>
      <c r="W22" s="16">
        <v>0</v>
      </c>
      <c r="X22" s="90">
        <f t="shared" si="2"/>
        <v>0</v>
      </c>
      <c r="Y22" s="16"/>
      <c r="Z22" s="9"/>
      <c r="AA22" s="16">
        <f t="shared" si="17"/>
        <v>109</v>
      </c>
      <c r="AB22" s="9">
        <f t="shared" si="17"/>
        <v>109</v>
      </c>
      <c r="AC22" s="499">
        <v>820.9</v>
      </c>
      <c r="AD22" s="498">
        <f t="shared" si="18"/>
        <v>820.9</v>
      </c>
      <c r="AE22" s="465">
        <v>0</v>
      </c>
      <c r="AF22" s="498">
        <f t="shared" si="19"/>
        <v>0</v>
      </c>
      <c r="AG22" s="16">
        <v>0</v>
      </c>
      <c r="AH22" s="498">
        <f t="shared" si="20"/>
        <v>0</v>
      </c>
      <c r="AI22" s="16">
        <v>0</v>
      </c>
      <c r="AJ22" s="498">
        <f t="shared" si="21"/>
        <v>0</v>
      </c>
      <c r="AK22" s="500">
        <f t="shared" si="22"/>
        <v>820.9</v>
      </c>
      <c r="AL22" s="501">
        <f t="shared" si="22"/>
        <v>820.9</v>
      </c>
      <c r="AM22" s="502">
        <f t="shared" si="16"/>
        <v>0.1817141461459105</v>
      </c>
      <c r="AN22" s="503">
        <f t="shared" si="23"/>
        <v>1337541.6240000001</v>
      </c>
      <c r="AO22" s="504">
        <f t="shared" si="23"/>
        <v>1337541.6240000001</v>
      </c>
      <c r="AP22" s="503">
        <f t="shared" si="24"/>
        <v>0</v>
      </c>
      <c r="AQ22" s="504">
        <f t="shared" si="24"/>
        <v>0</v>
      </c>
      <c r="AR22" s="503">
        <f t="shared" si="25"/>
        <v>0</v>
      </c>
      <c r="AS22" s="9">
        <v>0</v>
      </c>
      <c r="AT22" s="503">
        <f t="shared" si="26"/>
        <v>0</v>
      </c>
      <c r="AU22" s="9">
        <v>0</v>
      </c>
      <c r="AV22" s="505">
        <f t="shared" si="27"/>
        <v>1337541.6240000001</v>
      </c>
      <c r="AW22" s="506">
        <f t="shared" si="27"/>
        <v>1337541.6240000001</v>
      </c>
      <c r="AX22" s="20" t="s">
        <v>358</v>
      </c>
      <c r="AY22" s="507" t="s">
        <v>358</v>
      </c>
      <c r="AZ22" s="507" t="s">
        <v>358</v>
      </c>
      <c r="BA22" s="507" t="s">
        <v>358</v>
      </c>
      <c r="BB22" s="507" t="s">
        <v>358</v>
      </c>
      <c r="BC22" s="507" t="s">
        <v>358</v>
      </c>
      <c r="BD22" s="507" t="s">
        <v>358</v>
      </c>
      <c r="BE22" s="507" t="s">
        <v>358</v>
      </c>
      <c r="BF22" s="474">
        <f t="shared" si="14"/>
        <v>19142034.775100388</v>
      </c>
      <c r="BG22" s="475">
        <v>0</v>
      </c>
      <c r="BH22" s="476">
        <f t="shared" si="28"/>
        <v>4.5175349163011465</v>
      </c>
      <c r="BI22" s="475">
        <v>0</v>
      </c>
      <c r="BJ22" s="477">
        <f>(((92178/SUM(P$15:P$70))*P22)/92178)*21417</f>
        <v>941.46301904648783</v>
      </c>
      <c r="BK22" s="475">
        <v>0</v>
      </c>
      <c r="BL22" s="475">
        <v>0.95</v>
      </c>
      <c r="BM22" s="475">
        <v>0</v>
      </c>
      <c r="BN22" s="478" t="s">
        <v>358</v>
      </c>
      <c r="BO22" s="475">
        <v>0</v>
      </c>
      <c r="BP22" s="475">
        <v>0</v>
      </c>
      <c r="BQ22" s="479">
        <v>1.3333333333333333</v>
      </c>
      <c r="BR22" s="480"/>
      <c r="BS22" s="457">
        <v>0</v>
      </c>
      <c r="BT22" s="481" t="s">
        <v>362</v>
      </c>
      <c r="BU22" s="457" t="s">
        <v>358</v>
      </c>
      <c r="BV22" s="483">
        <v>0</v>
      </c>
      <c r="BW22" s="508" t="s">
        <v>358</v>
      </c>
      <c r="BX22" s="485" t="s">
        <v>358</v>
      </c>
      <c r="BY22" s="486">
        <v>135.97</v>
      </c>
      <c r="BZ22" s="487">
        <v>-45.233329999999995</v>
      </c>
      <c r="CA22" s="488">
        <v>62.65</v>
      </c>
      <c r="CB22" s="489">
        <v>4.1866699999999994</v>
      </c>
      <c r="CC22" s="490">
        <v>2.0590000000000002</v>
      </c>
      <c r="CD22" s="491">
        <v>-0.53333330000000023</v>
      </c>
      <c r="CE22" s="491">
        <v>1.0509999999999999</v>
      </c>
      <c r="CF22" s="458">
        <v>-0.22266669999999988</v>
      </c>
      <c r="CG22" s="364" t="s">
        <v>358</v>
      </c>
      <c r="CH22" s="373" t="s">
        <v>358</v>
      </c>
      <c r="CI22" s="509" t="s">
        <v>358</v>
      </c>
      <c r="CJ22" s="459" t="s">
        <v>358</v>
      </c>
      <c r="CK22" s="483" t="s">
        <v>358</v>
      </c>
      <c r="CL22" s="483">
        <v>0</v>
      </c>
    </row>
    <row r="23" spans="1:90" ht="30" customHeight="1" thickBot="1" x14ac:dyDescent="0.35">
      <c r="A23" s="57" t="str">
        <f t="shared" si="0"/>
        <v>Unitil - FG&amp;E</v>
      </c>
      <c r="B23" s="63" t="s">
        <v>358</v>
      </c>
      <c r="C23" s="63" t="s">
        <v>358</v>
      </c>
      <c r="D23" s="55" t="s">
        <v>366</v>
      </c>
      <c r="E23" s="55" t="s">
        <v>360</v>
      </c>
      <c r="F23" s="448"/>
      <c r="G23" s="448"/>
      <c r="H23" s="449"/>
      <c r="I23" s="511"/>
      <c r="J23" s="448"/>
      <c r="K23" s="448" t="s">
        <v>440</v>
      </c>
      <c r="L23" s="448"/>
      <c r="M23" s="448" t="s">
        <v>440</v>
      </c>
      <c r="N23" s="512" t="s">
        <v>440</v>
      </c>
      <c r="O23" s="512"/>
      <c r="P23" s="513" t="s">
        <v>440</v>
      </c>
      <c r="Q23" s="514"/>
      <c r="R23" s="513"/>
      <c r="S23" s="515"/>
      <c r="T23" s="449"/>
      <c r="U23" s="515"/>
      <c r="V23" s="449"/>
      <c r="W23" s="515"/>
      <c r="X23" s="515"/>
      <c r="Y23" s="515"/>
      <c r="Z23" s="449"/>
      <c r="AA23" s="515"/>
      <c r="AB23" s="449"/>
      <c r="AC23" s="516"/>
      <c r="AD23" s="449"/>
      <c r="AE23" s="517"/>
      <c r="AF23" s="449"/>
      <c r="AG23" s="515"/>
      <c r="AH23" s="449"/>
      <c r="AI23" s="515"/>
      <c r="AJ23" s="449"/>
      <c r="AK23" s="511"/>
      <c r="AL23" s="449"/>
      <c r="AM23" s="518"/>
      <c r="AN23" s="515"/>
      <c r="AO23" s="449"/>
      <c r="AP23" s="515"/>
      <c r="AQ23" s="449"/>
      <c r="AR23" s="515"/>
      <c r="AS23" s="449"/>
      <c r="AT23" s="515"/>
      <c r="AU23" s="449"/>
      <c r="AV23" s="515"/>
      <c r="AW23" s="449"/>
      <c r="AX23" s="20" t="s">
        <v>358</v>
      </c>
      <c r="AY23" s="507" t="s">
        <v>358</v>
      </c>
      <c r="AZ23" s="507" t="s">
        <v>358</v>
      </c>
      <c r="BA23" s="507" t="s">
        <v>358</v>
      </c>
      <c r="BB23" s="507" t="s">
        <v>358</v>
      </c>
      <c r="BC23" s="507" t="s">
        <v>358</v>
      </c>
      <c r="BD23" s="507" t="s">
        <v>358</v>
      </c>
      <c r="BE23" s="507" t="s">
        <v>358</v>
      </c>
      <c r="BF23" s="512"/>
      <c r="BG23" s="480"/>
      <c r="BH23" s="480"/>
      <c r="BI23" s="480"/>
      <c r="BJ23" s="519"/>
      <c r="BK23" s="480"/>
      <c r="BL23" s="480"/>
      <c r="BM23" s="480"/>
      <c r="BN23" s="480"/>
      <c r="BO23" s="480"/>
      <c r="BP23" s="480"/>
      <c r="BQ23" s="480"/>
      <c r="BR23" s="480"/>
      <c r="BS23" s="457">
        <v>0</v>
      </c>
      <c r="BT23" s="481" t="s">
        <v>362</v>
      </c>
      <c r="BU23" s="457" t="s">
        <v>358</v>
      </c>
      <c r="BV23" s="483">
        <v>0</v>
      </c>
      <c r="BW23" s="508" t="s">
        <v>358</v>
      </c>
      <c r="BX23" s="485" t="s">
        <v>358</v>
      </c>
      <c r="BY23" s="520"/>
      <c r="BZ23" s="521"/>
      <c r="CA23" s="522"/>
      <c r="CB23" s="523"/>
      <c r="CC23" s="524"/>
      <c r="CD23" s="525"/>
      <c r="CE23" s="525"/>
      <c r="CF23" s="526"/>
      <c r="CG23" s="364" t="s">
        <v>358</v>
      </c>
      <c r="CH23" s="373" t="s">
        <v>358</v>
      </c>
      <c r="CI23" s="509" t="s">
        <v>358</v>
      </c>
      <c r="CJ23" s="459" t="s">
        <v>358</v>
      </c>
      <c r="CK23" s="483" t="s">
        <v>358</v>
      </c>
      <c r="CL23" s="483">
        <v>0</v>
      </c>
    </row>
    <row r="24" spans="1:90" ht="30" customHeight="1" thickBot="1" x14ac:dyDescent="0.35">
      <c r="A24" s="57" t="str">
        <f t="shared" si="0"/>
        <v>Unitil - FG&amp;E</v>
      </c>
      <c r="B24" s="63" t="s">
        <v>358</v>
      </c>
      <c r="C24" s="63" t="s">
        <v>358</v>
      </c>
      <c r="D24" s="55" t="s">
        <v>370</v>
      </c>
      <c r="E24" s="55" t="s">
        <v>370</v>
      </c>
      <c r="F24" s="55" t="s">
        <v>371</v>
      </c>
      <c r="G24" s="55" t="s">
        <v>370</v>
      </c>
      <c r="H24" s="9" t="s">
        <v>362</v>
      </c>
      <c r="I24" s="15" t="s">
        <v>358</v>
      </c>
      <c r="J24" s="114" t="s">
        <v>358</v>
      </c>
      <c r="K24" s="494">
        <v>8.8438514234466883</v>
      </c>
      <c r="L24" s="494">
        <v>0</v>
      </c>
      <c r="M24" s="299">
        <v>0</v>
      </c>
      <c r="N24" s="456">
        <v>0</v>
      </c>
      <c r="O24" s="475" t="s">
        <v>358</v>
      </c>
      <c r="P24" s="495">
        <v>0</v>
      </c>
      <c r="Q24" s="373" t="s">
        <v>438</v>
      </c>
      <c r="R24" s="496" t="s">
        <v>439</v>
      </c>
      <c r="S24" s="16">
        <v>0</v>
      </c>
      <c r="T24" s="498">
        <f t="shared" si="1"/>
        <v>0</v>
      </c>
      <c r="U24" s="16">
        <v>0</v>
      </c>
      <c r="V24" s="498">
        <f t="shared" si="1"/>
        <v>0</v>
      </c>
      <c r="W24" s="16">
        <v>0</v>
      </c>
      <c r="X24" s="90">
        <f t="shared" si="2"/>
        <v>0</v>
      </c>
      <c r="Y24" s="16"/>
      <c r="Z24" s="9"/>
      <c r="AA24" s="16">
        <f t="shared" ref="AA24:AB27" si="29">S24+U24+W24+Y24</f>
        <v>0</v>
      </c>
      <c r="AB24" s="9">
        <f t="shared" si="29"/>
        <v>0</v>
      </c>
      <c r="AC24" s="510">
        <v>0</v>
      </c>
      <c r="AD24" s="498">
        <f t="shared" ref="AD24:AD27" si="30">AC24</f>
        <v>0</v>
      </c>
      <c r="AE24" s="465">
        <v>0</v>
      </c>
      <c r="AF24" s="498">
        <f t="shared" ref="AF24:AF27" si="31">AE24</f>
        <v>0</v>
      </c>
      <c r="AG24" s="16">
        <v>0</v>
      </c>
      <c r="AH24" s="498">
        <f t="shared" ref="AH24:AH27" si="32">AG24</f>
        <v>0</v>
      </c>
      <c r="AI24" s="16">
        <v>0</v>
      </c>
      <c r="AJ24" s="498">
        <f t="shared" ref="AJ24:AJ27" si="33">AI24</f>
        <v>0</v>
      </c>
      <c r="AK24" s="500">
        <f t="shared" ref="AK24:AL27" si="34">AC24+AE24+AG24+AI24</f>
        <v>0</v>
      </c>
      <c r="AL24" s="501">
        <f t="shared" si="34"/>
        <v>0</v>
      </c>
      <c r="AM24" s="502" t="str">
        <f t="shared" si="16"/>
        <v/>
      </c>
      <c r="AN24" s="503">
        <f t="shared" ref="AN24:AO27" si="35">AC24*0.186*8760</f>
        <v>0</v>
      </c>
      <c r="AO24" s="504">
        <f t="shared" si="35"/>
        <v>0</v>
      </c>
      <c r="AP24" s="503">
        <f t="shared" ref="AP24:AQ27" si="36">AE24*8760</f>
        <v>0</v>
      </c>
      <c r="AQ24" s="504">
        <f t="shared" si="36"/>
        <v>0</v>
      </c>
      <c r="AR24" s="503">
        <f t="shared" ref="AR24:AR27" si="37">AG24*0.186*8760</f>
        <v>0</v>
      </c>
      <c r="AS24" s="9">
        <v>0</v>
      </c>
      <c r="AT24" s="503">
        <f t="shared" ref="AT24:AT27" si="38">AI24*0.186*8760</f>
        <v>0</v>
      </c>
      <c r="AU24" s="9">
        <v>0</v>
      </c>
      <c r="AV24" s="505">
        <f t="shared" ref="AV24:AW27" si="39">AN24+AP24+AR24+AT24</f>
        <v>0</v>
      </c>
      <c r="AW24" s="506">
        <f t="shared" si="39"/>
        <v>0</v>
      </c>
      <c r="AX24" s="20" t="s">
        <v>358</v>
      </c>
      <c r="AY24" s="507" t="s">
        <v>358</v>
      </c>
      <c r="AZ24" s="507" t="s">
        <v>358</v>
      </c>
      <c r="BA24" s="507" t="s">
        <v>358</v>
      </c>
      <c r="BB24" s="507" t="s">
        <v>358</v>
      </c>
      <c r="BC24" s="507" t="s">
        <v>358</v>
      </c>
      <c r="BD24" s="507" t="s">
        <v>358</v>
      </c>
      <c r="BE24" s="507" t="s">
        <v>358</v>
      </c>
      <c r="BF24" s="474">
        <v>0</v>
      </c>
      <c r="BG24" s="475">
        <v>0</v>
      </c>
      <c r="BH24" s="476">
        <v>0</v>
      </c>
      <c r="BI24" s="475">
        <v>0</v>
      </c>
      <c r="BJ24" s="477">
        <f>(((92178/SUM(P$15:P$70))*P24)/92178)*21417</f>
        <v>0</v>
      </c>
      <c r="BK24" s="475">
        <v>0</v>
      </c>
      <c r="BL24" s="475">
        <v>0.95</v>
      </c>
      <c r="BM24" s="475">
        <v>0</v>
      </c>
      <c r="BN24" s="478" t="s">
        <v>358</v>
      </c>
      <c r="BO24" s="475">
        <v>0</v>
      </c>
      <c r="BP24" s="475">
        <v>0</v>
      </c>
      <c r="BQ24" s="479">
        <v>0</v>
      </c>
      <c r="BR24" s="480"/>
      <c r="BS24" s="457">
        <v>0</v>
      </c>
      <c r="BT24" s="481" t="s">
        <v>362</v>
      </c>
      <c r="BU24" s="457" t="s">
        <v>358</v>
      </c>
      <c r="BV24" s="483">
        <v>0</v>
      </c>
      <c r="BW24" s="508" t="s">
        <v>358</v>
      </c>
      <c r="BX24" s="485" t="s">
        <v>358</v>
      </c>
      <c r="BY24" s="486" t="s">
        <v>358</v>
      </c>
      <c r="BZ24" s="487" t="s">
        <v>358</v>
      </c>
      <c r="CA24" s="488" t="s">
        <v>358</v>
      </c>
      <c r="CB24" s="489" t="s">
        <v>358</v>
      </c>
      <c r="CC24" s="490" t="s">
        <v>358</v>
      </c>
      <c r="CD24" s="491" t="s">
        <v>358</v>
      </c>
      <c r="CE24" s="491" t="s">
        <v>358</v>
      </c>
      <c r="CF24" s="458" t="s">
        <v>358</v>
      </c>
      <c r="CG24" s="364" t="s">
        <v>358</v>
      </c>
      <c r="CH24" s="373" t="s">
        <v>358</v>
      </c>
      <c r="CI24" s="509" t="s">
        <v>358</v>
      </c>
      <c r="CJ24" s="459" t="s">
        <v>358</v>
      </c>
      <c r="CK24" s="483" t="s">
        <v>358</v>
      </c>
      <c r="CL24" s="483">
        <v>0</v>
      </c>
    </row>
    <row r="25" spans="1:90" ht="30" customHeight="1" thickBot="1" x14ac:dyDescent="0.35">
      <c r="A25" s="57" t="str">
        <f t="shared" si="0"/>
        <v>Unitil - FG&amp;E</v>
      </c>
      <c r="B25" s="63" t="s">
        <v>358</v>
      </c>
      <c r="C25" s="63" t="s">
        <v>358</v>
      </c>
      <c r="D25" s="55" t="s">
        <v>370</v>
      </c>
      <c r="E25" s="55" t="s">
        <v>370</v>
      </c>
      <c r="F25" s="55" t="s">
        <v>372</v>
      </c>
      <c r="G25" s="55" t="s">
        <v>370</v>
      </c>
      <c r="H25" s="9" t="s">
        <v>362</v>
      </c>
      <c r="I25" s="15" t="s">
        <v>435</v>
      </c>
      <c r="J25" s="114" t="s">
        <v>436</v>
      </c>
      <c r="K25" s="494">
        <v>8.8438514234466883</v>
      </c>
      <c r="L25" s="494">
        <v>0.16020538738825757</v>
      </c>
      <c r="M25" s="299">
        <v>1</v>
      </c>
      <c r="N25" s="456">
        <v>17029605.56730317</v>
      </c>
      <c r="O25" s="475" t="s">
        <v>437</v>
      </c>
      <c r="P25" s="495">
        <v>4.0190000000000001</v>
      </c>
      <c r="Q25" s="373" t="s">
        <v>438</v>
      </c>
      <c r="R25" s="496" t="s">
        <v>439</v>
      </c>
      <c r="S25" s="16">
        <v>0</v>
      </c>
      <c r="T25" s="498">
        <f t="shared" si="1"/>
        <v>0</v>
      </c>
      <c r="U25" s="16">
        <v>0</v>
      </c>
      <c r="V25" s="498">
        <f t="shared" si="1"/>
        <v>0</v>
      </c>
      <c r="W25" s="16">
        <v>0</v>
      </c>
      <c r="X25" s="90">
        <f t="shared" si="2"/>
        <v>0</v>
      </c>
      <c r="Y25" s="16"/>
      <c r="Z25" s="9"/>
      <c r="AA25" s="16">
        <f t="shared" si="29"/>
        <v>0</v>
      </c>
      <c r="AB25" s="9">
        <f t="shared" si="29"/>
        <v>0</v>
      </c>
      <c r="AC25" s="510">
        <v>0</v>
      </c>
      <c r="AD25" s="498">
        <f t="shared" si="30"/>
        <v>0</v>
      </c>
      <c r="AE25" s="465">
        <v>0</v>
      </c>
      <c r="AF25" s="498">
        <f t="shared" si="31"/>
        <v>0</v>
      </c>
      <c r="AG25" s="16">
        <v>0</v>
      </c>
      <c r="AH25" s="498">
        <f t="shared" si="32"/>
        <v>0</v>
      </c>
      <c r="AI25" s="16">
        <v>0</v>
      </c>
      <c r="AJ25" s="498">
        <f t="shared" si="33"/>
        <v>0</v>
      </c>
      <c r="AK25" s="500">
        <f t="shared" si="34"/>
        <v>0</v>
      </c>
      <c r="AL25" s="501">
        <f t="shared" si="34"/>
        <v>0</v>
      </c>
      <c r="AM25" s="502">
        <f t="shared" si="16"/>
        <v>0</v>
      </c>
      <c r="AN25" s="503">
        <f t="shared" si="35"/>
        <v>0</v>
      </c>
      <c r="AO25" s="504">
        <f t="shared" si="35"/>
        <v>0</v>
      </c>
      <c r="AP25" s="503">
        <f t="shared" si="36"/>
        <v>0</v>
      </c>
      <c r="AQ25" s="504">
        <f t="shared" si="36"/>
        <v>0</v>
      </c>
      <c r="AR25" s="503">
        <f t="shared" si="37"/>
        <v>0</v>
      </c>
      <c r="AS25" s="9">
        <v>0</v>
      </c>
      <c r="AT25" s="503">
        <f t="shared" si="38"/>
        <v>0</v>
      </c>
      <c r="AU25" s="9">
        <v>0</v>
      </c>
      <c r="AV25" s="505">
        <f t="shared" si="39"/>
        <v>0</v>
      </c>
      <c r="AW25" s="506">
        <f t="shared" si="39"/>
        <v>0</v>
      </c>
      <c r="AX25" s="20" t="s">
        <v>358</v>
      </c>
      <c r="AY25" s="507" t="s">
        <v>358</v>
      </c>
      <c r="AZ25" s="507" t="s">
        <v>358</v>
      </c>
      <c r="BA25" s="507" t="s">
        <v>358</v>
      </c>
      <c r="BB25" s="507" t="s">
        <v>358</v>
      </c>
      <c r="BC25" s="507" t="s">
        <v>358</v>
      </c>
      <c r="BD25" s="507" t="s">
        <v>358</v>
      </c>
      <c r="BE25" s="507" t="s">
        <v>358</v>
      </c>
      <c r="BF25" s="474">
        <f t="shared" si="14"/>
        <v>17029605.56730317</v>
      </c>
      <c r="BG25" s="475">
        <v>0</v>
      </c>
      <c r="BH25" s="476">
        <f t="shared" ref="BH25:BH27" si="40">P25</f>
        <v>4.0190000000000001</v>
      </c>
      <c r="BI25" s="475">
        <v>0</v>
      </c>
      <c r="BJ25" s="477">
        <f>(((92178/SUM(P$15:P$70))*P25)/92178)*21417</f>
        <v>837.56737770737004</v>
      </c>
      <c r="BK25" s="475">
        <v>0</v>
      </c>
      <c r="BL25" s="475">
        <v>0.95</v>
      </c>
      <c r="BM25" s="475">
        <v>0</v>
      </c>
      <c r="BN25" s="478" t="s">
        <v>358</v>
      </c>
      <c r="BO25" s="475">
        <v>0</v>
      </c>
      <c r="BP25" s="475">
        <v>0</v>
      </c>
      <c r="BQ25" s="479">
        <v>0</v>
      </c>
      <c r="BR25" s="480"/>
      <c r="BS25" s="457">
        <v>0</v>
      </c>
      <c r="BT25" s="481" t="s">
        <v>362</v>
      </c>
      <c r="BU25" s="457" t="s">
        <v>358</v>
      </c>
      <c r="BV25" s="483">
        <v>0</v>
      </c>
      <c r="BW25" s="508" t="s">
        <v>358</v>
      </c>
      <c r="BX25" s="485" t="s">
        <v>358</v>
      </c>
      <c r="BY25" s="486">
        <v>80</v>
      </c>
      <c r="BZ25" s="487">
        <v>10.909999999999997</v>
      </c>
      <c r="CA25" s="488">
        <v>0</v>
      </c>
      <c r="CB25" s="489">
        <v>0</v>
      </c>
      <c r="CC25" s="490">
        <v>1</v>
      </c>
      <c r="CD25" s="491">
        <v>0</v>
      </c>
      <c r="CE25" s="491">
        <v>0</v>
      </c>
      <c r="CF25" s="458">
        <v>0</v>
      </c>
      <c r="CG25" s="364" t="s">
        <v>358</v>
      </c>
      <c r="CH25" s="373" t="s">
        <v>358</v>
      </c>
      <c r="CI25" s="509" t="s">
        <v>358</v>
      </c>
      <c r="CJ25" s="459" t="s">
        <v>358</v>
      </c>
      <c r="CK25" s="483" t="s">
        <v>358</v>
      </c>
      <c r="CL25" s="483">
        <v>0</v>
      </c>
    </row>
    <row r="26" spans="1:90" ht="30" customHeight="1" thickBot="1" x14ac:dyDescent="0.35">
      <c r="A26" s="57" t="str">
        <f t="shared" si="0"/>
        <v>Unitil - FG&amp;E</v>
      </c>
      <c r="B26" s="63" t="s">
        <v>358</v>
      </c>
      <c r="C26" s="63" t="s">
        <v>358</v>
      </c>
      <c r="D26" s="55" t="s">
        <v>370</v>
      </c>
      <c r="E26" s="55" t="s">
        <v>370</v>
      </c>
      <c r="F26" s="55" t="s">
        <v>373</v>
      </c>
      <c r="G26" s="55" t="s">
        <v>374</v>
      </c>
      <c r="H26" s="9" t="s">
        <v>362</v>
      </c>
      <c r="I26" s="15" t="s">
        <v>435</v>
      </c>
      <c r="J26" s="114" t="s">
        <v>436</v>
      </c>
      <c r="K26" s="494">
        <v>8.8438514234466883</v>
      </c>
      <c r="L26" s="494">
        <v>42.38164610675571</v>
      </c>
      <c r="M26" s="299">
        <v>1514</v>
      </c>
      <c r="N26" s="456">
        <v>22088911.127731133</v>
      </c>
      <c r="O26" s="475" t="s">
        <v>437</v>
      </c>
      <c r="P26" s="495">
        <v>5.2130000000000001</v>
      </c>
      <c r="Q26" s="373" t="s">
        <v>438</v>
      </c>
      <c r="R26" s="496" t="s">
        <v>439</v>
      </c>
      <c r="S26" s="497">
        <v>156</v>
      </c>
      <c r="T26" s="498">
        <f t="shared" si="1"/>
        <v>156</v>
      </c>
      <c r="U26" s="16">
        <v>0</v>
      </c>
      <c r="V26" s="498">
        <f t="shared" si="1"/>
        <v>0</v>
      </c>
      <c r="W26" s="16">
        <v>0</v>
      </c>
      <c r="X26" s="90">
        <f t="shared" si="2"/>
        <v>0</v>
      </c>
      <c r="Y26" s="16"/>
      <c r="Z26" s="9"/>
      <c r="AA26" s="16">
        <f t="shared" si="29"/>
        <v>156</v>
      </c>
      <c r="AB26" s="9">
        <f t="shared" si="29"/>
        <v>156</v>
      </c>
      <c r="AC26" s="499">
        <v>1486.9</v>
      </c>
      <c r="AD26" s="498">
        <f t="shared" si="30"/>
        <v>1486.9</v>
      </c>
      <c r="AE26" s="465">
        <v>0</v>
      </c>
      <c r="AF26" s="498">
        <f t="shared" si="31"/>
        <v>0</v>
      </c>
      <c r="AG26" s="16">
        <v>0</v>
      </c>
      <c r="AH26" s="498">
        <f t="shared" si="32"/>
        <v>0</v>
      </c>
      <c r="AI26" s="16">
        <v>0</v>
      </c>
      <c r="AJ26" s="498">
        <f t="shared" si="33"/>
        <v>0</v>
      </c>
      <c r="AK26" s="500">
        <f t="shared" si="34"/>
        <v>1486.9</v>
      </c>
      <c r="AL26" s="501">
        <f t="shared" si="34"/>
        <v>1486.9</v>
      </c>
      <c r="AM26" s="502">
        <f t="shared" si="16"/>
        <v>0.28522923460579325</v>
      </c>
      <c r="AN26" s="503">
        <f t="shared" si="35"/>
        <v>2422695.3840000001</v>
      </c>
      <c r="AO26" s="504">
        <f t="shared" si="35"/>
        <v>2422695.3840000001</v>
      </c>
      <c r="AP26" s="503">
        <f t="shared" si="36"/>
        <v>0</v>
      </c>
      <c r="AQ26" s="504">
        <f t="shared" si="36"/>
        <v>0</v>
      </c>
      <c r="AR26" s="503">
        <f t="shared" si="37"/>
        <v>0</v>
      </c>
      <c r="AS26" s="9">
        <v>0</v>
      </c>
      <c r="AT26" s="503">
        <f t="shared" si="38"/>
        <v>0</v>
      </c>
      <c r="AU26" s="9">
        <v>0</v>
      </c>
      <c r="AV26" s="505">
        <f t="shared" si="39"/>
        <v>2422695.3840000001</v>
      </c>
      <c r="AW26" s="506">
        <f t="shared" si="39"/>
        <v>2422695.3840000001</v>
      </c>
      <c r="AX26" s="20" t="s">
        <v>358</v>
      </c>
      <c r="AY26" s="507" t="s">
        <v>358</v>
      </c>
      <c r="AZ26" s="507" t="s">
        <v>358</v>
      </c>
      <c r="BA26" s="507" t="s">
        <v>358</v>
      </c>
      <c r="BB26" s="507" t="s">
        <v>358</v>
      </c>
      <c r="BC26" s="507" t="s">
        <v>358</v>
      </c>
      <c r="BD26" s="507" t="s">
        <v>358</v>
      </c>
      <c r="BE26" s="507" t="s">
        <v>358</v>
      </c>
      <c r="BF26" s="474">
        <f t="shared" si="14"/>
        <v>22088911.127731133</v>
      </c>
      <c r="BG26" s="475">
        <v>0</v>
      </c>
      <c r="BH26" s="476">
        <f t="shared" si="40"/>
        <v>5.2130000000000001</v>
      </c>
      <c r="BI26" s="475">
        <v>0</v>
      </c>
      <c r="BJ26" s="477">
        <f>(((92178/SUM(P$15:P$70))*P26)/92178)*21417</f>
        <v>1086.3992883773376</v>
      </c>
      <c r="BK26" s="475">
        <v>0</v>
      </c>
      <c r="BL26" s="475">
        <v>0.95</v>
      </c>
      <c r="BM26" s="475">
        <v>0</v>
      </c>
      <c r="BN26" s="478" t="s">
        <v>358</v>
      </c>
      <c r="BO26" s="475">
        <v>0</v>
      </c>
      <c r="BP26" s="475">
        <v>0</v>
      </c>
      <c r="BQ26" s="479">
        <v>1</v>
      </c>
      <c r="BR26" s="480"/>
      <c r="BS26" s="457">
        <v>0</v>
      </c>
      <c r="BT26" s="481" t="s">
        <v>362</v>
      </c>
      <c r="BU26" s="457" t="s">
        <v>358</v>
      </c>
      <c r="BV26" s="483">
        <v>0</v>
      </c>
      <c r="BW26" s="508" t="s">
        <v>358</v>
      </c>
      <c r="BX26" s="485" t="s">
        <v>358</v>
      </c>
      <c r="BY26" s="486">
        <v>388.34</v>
      </c>
      <c r="BZ26" s="487">
        <v>-141.50669999999997</v>
      </c>
      <c r="CA26" s="488">
        <v>179.11</v>
      </c>
      <c r="CB26" s="489">
        <v>-91.973330000000018</v>
      </c>
      <c r="CC26" s="490">
        <v>2.407</v>
      </c>
      <c r="CD26" s="491">
        <v>0.32066669999999986</v>
      </c>
      <c r="CE26" s="491">
        <v>1.1359999999999999</v>
      </c>
      <c r="CF26" s="458">
        <v>0.18133330000000014</v>
      </c>
      <c r="CG26" s="364" t="s">
        <v>358</v>
      </c>
      <c r="CH26" s="373" t="s">
        <v>358</v>
      </c>
      <c r="CI26" s="509" t="s">
        <v>358</v>
      </c>
      <c r="CJ26" s="459" t="s">
        <v>358</v>
      </c>
      <c r="CK26" s="483" t="s">
        <v>358</v>
      </c>
      <c r="CL26" s="483">
        <v>0</v>
      </c>
    </row>
    <row r="27" spans="1:90" ht="30" customHeight="1" x14ac:dyDescent="0.3">
      <c r="A27" s="57" t="str">
        <f t="shared" si="0"/>
        <v>Unitil - FG&amp;E</v>
      </c>
      <c r="B27" s="63" t="s">
        <v>358</v>
      </c>
      <c r="C27" s="63" t="s">
        <v>358</v>
      </c>
      <c r="D27" s="55" t="s">
        <v>370</v>
      </c>
      <c r="E27" s="55" t="s">
        <v>370</v>
      </c>
      <c r="F27" s="55" t="s">
        <v>375</v>
      </c>
      <c r="G27" s="55" t="s">
        <v>370</v>
      </c>
      <c r="H27" s="9" t="s">
        <v>362</v>
      </c>
      <c r="I27" s="15" t="s">
        <v>435</v>
      </c>
      <c r="J27" s="114" t="s">
        <v>436</v>
      </c>
      <c r="K27" s="494">
        <v>8.8438514234466883</v>
      </c>
      <c r="L27" s="494">
        <v>11.455256916251896</v>
      </c>
      <c r="M27" s="299">
        <v>573</v>
      </c>
      <c r="N27" s="456">
        <v>6677944.3578178147</v>
      </c>
      <c r="O27" s="475" t="s">
        <v>437</v>
      </c>
      <c r="P27" s="495">
        <v>1.5760000000000001</v>
      </c>
      <c r="Q27" s="373" t="s">
        <v>438</v>
      </c>
      <c r="R27" s="496" t="s">
        <v>439</v>
      </c>
      <c r="S27" s="497">
        <v>61</v>
      </c>
      <c r="T27" s="498">
        <f t="shared" si="1"/>
        <v>61</v>
      </c>
      <c r="U27" s="16">
        <v>0</v>
      </c>
      <c r="V27" s="498">
        <f t="shared" si="1"/>
        <v>0</v>
      </c>
      <c r="W27" s="16">
        <v>0</v>
      </c>
      <c r="X27" s="90">
        <f t="shared" si="2"/>
        <v>0</v>
      </c>
      <c r="Y27" s="16"/>
      <c r="Z27" s="9"/>
      <c r="AA27" s="16">
        <f t="shared" si="29"/>
        <v>61</v>
      </c>
      <c r="AB27" s="9">
        <f t="shared" si="29"/>
        <v>61</v>
      </c>
      <c r="AC27" s="499">
        <v>411.5</v>
      </c>
      <c r="AD27" s="498">
        <f t="shared" si="30"/>
        <v>411.5</v>
      </c>
      <c r="AE27" s="465">
        <v>0</v>
      </c>
      <c r="AF27" s="498">
        <f t="shared" si="31"/>
        <v>0</v>
      </c>
      <c r="AG27" s="16">
        <v>0</v>
      </c>
      <c r="AH27" s="498">
        <f t="shared" si="32"/>
        <v>0</v>
      </c>
      <c r="AI27" s="16">
        <v>0</v>
      </c>
      <c r="AJ27" s="498">
        <f t="shared" si="33"/>
        <v>0</v>
      </c>
      <c r="AK27" s="500">
        <f t="shared" si="34"/>
        <v>411.5</v>
      </c>
      <c r="AL27" s="501">
        <f t="shared" si="34"/>
        <v>411.5</v>
      </c>
      <c r="AM27" s="502">
        <f t="shared" si="16"/>
        <v>0.26110406091370558</v>
      </c>
      <c r="AN27" s="503">
        <f t="shared" si="35"/>
        <v>670481.64</v>
      </c>
      <c r="AO27" s="504">
        <f t="shared" si="35"/>
        <v>670481.64</v>
      </c>
      <c r="AP27" s="503">
        <f t="shared" si="36"/>
        <v>0</v>
      </c>
      <c r="AQ27" s="504">
        <f t="shared" si="36"/>
        <v>0</v>
      </c>
      <c r="AR27" s="503">
        <f t="shared" si="37"/>
        <v>0</v>
      </c>
      <c r="AS27" s="9">
        <v>0</v>
      </c>
      <c r="AT27" s="503">
        <f t="shared" si="38"/>
        <v>0</v>
      </c>
      <c r="AU27" s="9">
        <v>0</v>
      </c>
      <c r="AV27" s="505">
        <f t="shared" si="39"/>
        <v>670481.64</v>
      </c>
      <c r="AW27" s="506">
        <f t="shared" si="39"/>
        <v>670481.64</v>
      </c>
      <c r="AX27" s="20" t="s">
        <v>358</v>
      </c>
      <c r="AY27" s="507" t="s">
        <v>358</v>
      </c>
      <c r="AZ27" s="507" t="s">
        <v>358</v>
      </c>
      <c r="BA27" s="507" t="s">
        <v>358</v>
      </c>
      <c r="BB27" s="507" t="s">
        <v>358</v>
      </c>
      <c r="BC27" s="507" t="s">
        <v>358</v>
      </c>
      <c r="BD27" s="507" t="s">
        <v>358</v>
      </c>
      <c r="BE27" s="507" t="s">
        <v>358</v>
      </c>
      <c r="BF27" s="474">
        <f t="shared" si="14"/>
        <v>6677944.3578178147</v>
      </c>
      <c r="BG27" s="475">
        <v>0</v>
      </c>
      <c r="BH27" s="476">
        <f t="shared" si="40"/>
        <v>1.5760000000000001</v>
      </c>
      <c r="BI27" s="475">
        <v>0</v>
      </c>
      <c r="BJ27" s="477">
        <f>(((92178/SUM(P$15:P$70))*P27)/92178)*21417</f>
        <v>328.44144992953852</v>
      </c>
      <c r="BK27" s="475">
        <v>0</v>
      </c>
      <c r="BL27" s="475">
        <v>0.95</v>
      </c>
      <c r="BM27" s="475">
        <v>0</v>
      </c>
      <c r="BN27" s="478" t="s">
        <v>358</v>
      </c>
      <c r="BO27" s="475">
        <v>0</v>
      </c>
      <c r="BP27" s="475">
        <v>0</v>
      </c>
      <c r="BQ27" s="479">
        <v>0.33333333333333331</v>
      </c>
      <c r="BR27" s="480"/>
      <c r="BS27" s="457">
        <v>0</v>
      </c>
      <c r="BT27" s="481" t="s">
        <v>362</v>
      </c>
      <c r="BU27" s="457" t="s">
        <v>358</v>
      </c>
      <c r="BV27" s="483">
        <v>0</v>
      </c>
      <c r="BW27" s="508" t="s">
        <v>358</v>
      </c>
      <c r="BX27" s="485" t="s">
        <v>358</v>
      </c>
      <c r="BY27" s="486">
        <v>209.1</v>
      </c>
      <c r="BZ27" s="487">
        <v>24.086700000000008</v>
      </c>
      <c r="CA27" s="488">
        <v>129.24</v>
      </c>
      <c r="CB27" s="489">
        <v>-76.953330000000008</v>
      </c>
      <c r="CC27" s="490">
        <v>1.7350000000000001</v>
      </c>
      <c r="CD27" s="491">
        <v>0.35266670000000011</v>
      </c>
      <c r="CE27" s="491">
        <v>0.73599999999999999</v>
      </c>
      <c r="CF27" s="458">
        <v>-4.1000000000000036E-2</v>
      </c>
      <c r="CG27" s="364" t="s">
        <v>358</v>
      </c>
      <c r="CH27" s="373" t="s">
        <v>358</v>
      </c>
      <c r="CI27" s="509" t="s">
        <v>358</v>
      </c>
      <c r="CJ27" s="459" t="s">
        <v>358</v>
      </c>
      <c r="CK27" s="483" t="s">
        <v>358</v>
      </c>
      <c r="CL27" s="483">
        <v>0</v>
      </c>
    </row>
    <row r="28" spans="1:90" ht="30" customHeight="1" thickBot="1" x14ac:dyDescent="0.35">
      <c r="A28" s="57" t="str">
        <f t="shared" si="0"/>
        <v>Unitil - FG&amp;E</v>
      </c>
      <c r="B28" s="63" t="s">
        <v>358</v>
      </c>
      <c r="C28" s="63" t="s">
        <v>358</v>
      </c>
      <c r="D28" s="55" t="s">
        <v>370</v>
      </c>
      <c r="E28" s="55" t="s">
        <v>370</v>
      </c>
      <c r="F28" s="448"/>
      <c r="G28" s="448"/>
      <c r="H28" s="449"/>
      <c r="I28" s="511"/>
      <c r="J28" s="448"/>
      <c r="K28" s="448" t="s">
        <v>440</v>
      </c>
      <c r="L28" s="448"/>
      <c r="M28" s="448" t="s">
        <v>440</v>
      </c>
      <c r="N28" s="512" t="s">
        <v>440</v>
      </c>
      <c r="O28" s="512"/>
      <c r="P28" s="513" t="s">
        <v>440</v>
      </c>
      <c r="Q28" s="514"/>
      <c r="R28" s="513"/>
      <c r="S28" s="515"/>
      <c r="T28" s="449"/>
      <c r="U28" s="515"/>
      <c r="V28" s="449"/>
      <c r="W28" s="515"/>
      <c r="X28" s="515"/>
      <c r="Y28" s="515"/>
      <c r="Z28" s="449"/>
      <c r="AA28" s="515"/>
      <c r="AB28" s="449"/>
      <c r="AC28" s="516"/>
      <c r="AD28" s="449"/>
      <c r="AE28" s="517"/>
      <c r="AF28" s="449"/>
      <c r="AG28" s="515"/>
      <c r="AH28" s="449"/>
      <c r="AI28" s="515"/>
      <c r="AJ28" s="449"/>
      <c r="AK28" s="511"/>
      <c r="AL28" s="449"/>
      <c r="AM28" s="518"/>
      <c r="AN28" s="515"/>
      <c r="AO28" s="449"/>
      <c r="AP28" s="515"/>
      <c r="AQ28" s="449"/>
      <c r="AR28" s="515"/>
      <c r="AS28" s="449"/>
      <c r="AT28" s="515"/>
      <c r="AU28" s="449"/>
      <c r="AV28" s="515"/>
      <c r="AW28" s="449"/>
      <c r="AX28" s="20" t="s">
        <v>358</v>
      </c>
      <c r="AY28" s="507" t="s">
        <v>358</v>
      </c>
      <c r="AZ28" s="507" t="s">
        <v>358</v>
      </c>
      <c r="BA28" s="507" t="s">
        <v>358</v>
      </c>
      <c r="BB28" s="507" t="s">
        <v>358</v>
      </c>
      <c r="BC28" s="507" t="s">
        <v>358</v>
      </c>
      <c r="BD28" s="507" t="s">
        <v>358</v>
      </c>
      <c r="BE28" s="507" t="s">
        <v>358</v>
      </c>
      <c r="BF28" s="512"/>
      <c r="BG28" s="480"/>
      <c r="BH28" s="480"/>
      <c r="BI28" s="480"/>
      <c r="BJ28" s="519"/>
      <c r="BK28" s="480"/>
      <c r="BL28" s="480"/>
      <c r="BM28" s="480"/>
      <c r="BN28" s="480"/>
      <c r="BO28" s="480"/>
      <c r="BP28" s="480"/>
      <c r="BQ28" s="480"/>
      <c r="BR28" s="480"/>
      <c r="BS28" s="457">
        <v>0</v>
      </c>
      <c r="BT28" s="481" t="s">
        <v>362</v>
      </c>
      <c r="BU28" s="457" t="s">
        <v>358</v>
      </c>
      <c r="BV28" s="483">
        <v>0</v>
      </c>
      <c r="BW28" s="508" t="s">
        <v>358</v>
      </c>
      <c r="BX28" s="485" t="s">
        <v>358</v>
      </c>
      <c r="BY28" s="520"/>
      <c r="BZ28" s="521"/>
      <c r="CA28" s="522"/>
      <c r="CB28" s="523"/>
      <c r="CC28" s="524"/>
      <c r="CD28" s="525"/>
      <c r="CE28" s="525"/>
      <c r="CF28" s="526"/>
      <c r="CG28" s="364" t="s">
        <v>358</v>
      </c>
      <c r="CH28" s="373" t="s">
        <v>358</v>
      </c>
      <c r="CI28" s="509" t="s">
        <v>358</v>
      </c>
      <c r="CJ28" s="459" t="s">
        <v>358</v>
      </c>
      <c r="CK28" s="483" t="s">
        <v>358</v>
      </c>
      <c r="CL28" s="483">
        <v>0</v>
      </c>
    </row>
    <row r="29" spans="1:90" ht="30" customHeight="1" x14ac:dyDescent="0.3">
      <c r="A29" s="57" t="str">
        <f t="shared" si="0"/>
        <v>Unitil - FG&amp;E</v>
      </c>
      <c r="B29" s="63" t="s">
        <v>358</v>
      </c>
      <c r="C29" s="63" t="s">
        <v>358</v>
      </c>
      <c r="D29" s="55" t="s">
        <v>376</v>
      </c>
      <c r="E29" s="55" t="s">
        <v>360</v>
      </c>
      <c r="F29" s="55" t="s">
        <v>377</v>
      </c>
      <c r="G29" s="55" t="s">
        <v>360</v>
      </c>
      <c r="H29" s="9" t="s">
        <v>362</v>
      </c>
      <c r="I29" s="15" t="s">
        <v>435</v>
      </c>
      <c r="J29" s="114" t="s">
        <v>436</v>
      </c>
      <c r="K29" s="494">
        <v>11.320129822011761</v>
      </c>
      <c r="L29" s="494">
        <v>15.651324564196978</v>
      </c>
      <c r="M29" s="299">
        <v>901</v>
      </c>
      <c r="N29" s="456">
        <v>6605910.6940596271</v>
      </c>
      <c r="O29" s="475" t="s">
        <v>437</v>
      </c>
      <c r="P29" s="495">
        <v>1.5589999999999999</v>
      </c>
      <c r="Q29" s="373" t="s">
        <v>439</v>
      </c>
      <c r="R29" s="496" t="s">
        <v>439</v>
      </c>
      <c r="S29" s="497">
        <v>75</v>
      </c>
      <c r="T29" s="498">
        <f t="shared" si="1"/>
        <v>75</v>
      </c>
      <c r="U29" s="16">
        <v>0</v>
      </c>
      <c r="V29" s="498">
        <f t="shared" si="1"/>
        <v>0</v>
      </c>
      <c r="W29" s="16">
        <v>0</v>
      </c>
      <c r="X29" s="90">
        <f t="shared" si="2"/>
        <v>0</v>
      </c>
      <c r="Y29" s="16"/>
      <c r="Z29" s="9"/>
      <c r="AA29" s="16">
        <f>S29+U29+W29+Y29</f>
        <v>75</v>
      </c>
      <c r="AB29" s="9">
        <f>T29+V29+X29+Z29</f>
        <v>75</v>
      </c>
      <c r="AC29" s="499">
        <v>491.8</v>
      </c>
      <c r="AD29" s="498">
        <f t="shared" ref="AD29" si="41">AC29</f>
        <v>491.8</v>
      </c>
      <c r="AE29" s="465">
        <v>0</v>
      </c>
      <c r="AF29" s="498">
        <f t="shared" ref="AF29" si="42">AE29</f>
        <v>0</v>
      </c>
      <c r="AG29" s="16">
        <v>0</v>
      </c>
      <c r="AH29" s="498">
        <f t="shared" ref="AH29" si="43">AG29</f>
        <v>0</v>
      </c>
      <c r="AI29" s="16">
        <v>0</v>
      </c>
      <c r="AJ29" s="498">
        <f t="shared" ref="AJ29" si="44">AI29</f>
        <v>0</v>
      </c>
      <c r="AK29" s="500">
        <f>AC29+AE29+AG29+AI29</f>
        <v>491.8</v>
      </c>
      <c r="AL29" s="501">
        <f>AD29+AF29+AH29+AJ29</f>
        <v>491.8</v>
      </c>
      <c r="AM29" s="502">
        <f t="shared" si="16"/>
        <v>0.31545862732520846</v>
      </c>
      <c r="AN29" s="503">
        <f t="shared" ref="AN29:AO29" si="45">AC29*0.186*8760</f>
        <v>801319.24800000002</v>
      </c>
      <c r="AO29" s="504">
        <f t="shared" si="45"/>
        <v>801319.24800000002</v>
      </c>
      <c r="AP29" s="503">
        <f t="shared" ref="AP29:AQ29" si="46">AE29*8760</f>
        <v>0</v>
      </c>
      <c r="AQ29" s="504">
        <f t="shared" si="46"/>
        <v>0</v>
      </c>
      <c r="AR29" s="503">
        <f t="shared" ref="AR29" si="47">AG29*0.186*8760</f>
        <v>0</v>
      </c>
      <c r="AS29" s="9">
        <v>0</v>
      </c>
      <c r="AT29" s="503">
        <f>AI29*0.186*8760</f>
        <v>0</v>
      </c>
      <c r="AU29" s="9">
        <v>0</v>
      </c>
      <c r="AV29" s="505">
        <f>AN29+AP29+AR29+AT29</f>
        <v>801319.24800000002</v>
      </c>
      <c r="AW29" s="506">
        <f>AO29+AQ29+AS29+AU29</f>
        <v>801319.24800000002</v>
      </c>
      <c r="AX29" s="20" t="s">
        <v>358</v>
      </c>
      <c r="AY29" s="507" t="s">
        <v>358</v>
      </c>
      <c r="AZ29" s="507" t="s">
        <v>358</v>
      </c>
      <c r="BA29" s="507" t="s">
        <v>358</v>
      </c>
      <c r="BB29" s="507" t="s">
        <v>358</v>
      </c>
      <c r="BC29" s="507" t="s">
        <v>358</v>
      </c>
      <c r="BD29" s="507" t="s">
        <v>358</v>
      </c>
      <c r="BE29" s="507" t="s">
        <v>358</v>
      </c>
      <c r="BF29" s="474">
        <f t="shared" si="14"/>
        <v>6605910.6940596271</v>
      </c>
      <c r="BG29" s="475">
        <v>0</v>
      </c>
      <c r="BH29" s="476">
        <f t="shared" ref="BH29" si="48">P29</f>
        <v>1.5589999999999999</v>
      </c>
      <c r="BI29" s="475">
        <v>0</v>
      </c>
      <c r="BJ29" s="477">
        <f>(((92178/SUM(P$15:P$70))*P29)/92178)*21417</f>
        <v>324.89861703055237</v>
      </c>
      <c r="BK29" s="475">
        <v>0</v>
      </c>
      <c r="BL29" s="475">
        <v>0.95</v>
      </c>
      <c r="BM29" s="475">
        <v>0</v>
      </c>
      <c r="BN29" s="478" t="s">
        <v>358</v>
      </c>
      <c r="BO29" s="475">
        <v>0</v>
      </c>
      <c r="BP29" s="475">
        <v>0</v>
      </c>
      <c r="BQ29" s="479">
        <v>0</v>
      </c>
      <c r="BR29" s="480"/>
      <c r="BS29" s="457">
        <v>0</v>
      </c>
      <c r="BT29" s="481" t="s">
        <v>362</v>
      </c>
      <c r="BU29" s="457" t="s">
        <v>358</v>
      </c>
      <c r="BV29" s="483">
        <v>0</v>
      </c>
      <c r="BW29" s="508" t="s">
        <v>358</v>
      </c>
      <c r="BX29" s="485" t="s">
        <v>358</v>
      </c>
      <c r="BY29" s="486">
        <v>289.02999999999997</v>
      </c>
      <c r="BZ29" s="487" t="s">
        <v>358</v>
      </c>
      <c r="CA29" s="488">
        <v>152.57</v>
      </c>
      <c r="CB29" s="489" t="s">
        <v>358</v>
      </c>
      <c r="CC29" s="490">
        <v>3.0819999999999999</v>
      </c>
      <c r="CD29" s="491" t="s">
        <v>358</v>
      </c>
      <c r="CE29" s="491">
        <v>1.0529999999999999</v>
      </c>
      <c r="CF29" s="458" t="s">
        <v>358</v>
      </c>
      <c r="CG29" s="364" t="s">
        <v>358</v>
      </c>
      <c r="CH29" s="373" t="s">
        <v>358</v>
      </c>
      <c r="CI29" s="509" t="s">
        <v>358</v>
      </c>
      <c r="CJ29" s="459" t="s">
        <v>358</v>
      </c>
      <c r="CK29" s="483" t="s">
        <v>358</v>
      </c>
      <c r="CL29" s="483">
        <v>0</v>
      </c>
    </row>
    <row r="30" spans="1:90" ht="30" customHeight="1" thickBot="1" x14ac:dyDescent="0.35">
      <c r="A30" s="57" t="str">
        <f t="shared" si="0"/>
        <v>Unitil - FG&amp;E</v>
      </c>
      <c r="B30" s="63" t="s">
        <v>358</v>
      </c>
      <c r="C30" s="63" t="s">
        <v>358</v>
      </c>
      <c r="D30" s="55" t="s">
        <v>376</v>
      </c>
      <c r="E30" s="55" t="s">
        <v>360</v>
      </c>
      <c r="F30" s="448"/>
      <c r="G30" s="448"/>
      <c r="H30" s="449"/>
      <c r="I30" s="511"/>
      <c r="J30" s="448"/>
      <c r="K30" s="448" t="s">
        <v>440</v>
      </c>
      <c r="L30" s="448"/>
      <c r="M30" s="448" t="s">
        <v>440</v>
      </c>
      <c r="N30" s="512"/>
      <c r="O30" s="512"/>
      <c r="P30" s="513" t="s">
        <v>440</v>
      </c>
      <c r="Q30" s="514"/>
      <c r="R30" s="513"/>
      <c r="S30" s="515"/>
      <c r="T30" s="449"/>
      <c r="U30" s="515"/>
      <c r="V30" s="449"/>
      <c r="W30" s="515"/>
      <c r="X30" s="515"/>
      <c r="Y30" s="515"/>
      <c r="Z30" s="449"/>
      <c r="AA30" s="515"/>
      <c r="AB30" s="449"/>
      <c r="AC30" s="516"/>
      <c r="AD30" s="449"/>
      <c r="AE30" s="517"/>
      <c r="AF30" s="449"/>
      <c r="AG30" s="515"/>
      <c r="AH30" s="449"/>
      <c r="AI30" s="515"/>
      <c r="AJ30" s="449"/>
      <c r="AK30" s="511"/>
      <c r="AL30" s="449"/>
      <c r="AM30" s="518"/>
      <c r="AN30" s="515"/>
      <c r="AO30" s="449"/>
      <c r="AP30" s="515"/>
      <c r="AQ30" s="449"/>
      <c r="AR30" s="515"/>
      <c r="AS30" s="449"/>
      <c r="AT30" s="515"/>
      <c r="AU30" s="449"/>
      <c r="AV30" s="515"/>
      <c r="AW30" s="449"/>
      <c r="AX30" s="20" t="s">
        <v>358</v>
      </c>
      <c r="AY30" s="507" t="s">
        <v>358</v>
      </c>
      <c r="AZ30" s="507" t="s">
        <v>358</v>
      </c>
      <c r="BA30" s="507" t="s">
        <v>358</v>
      </c>
      <c r="BB30" s="507" t="s">
        <v>358</v>
      </c>
      <c r="BC30" s="507" t="s">
        <v>358</v>
      </c>
      <c r="BD30" s="507" t="s">
        <v>358</v>
      </c>
      <c r="BE30" s="507" t="s">
        <v>358</v>
      </c>
      <c r="BF30" s="512"/>
      <c r="BG30" s="480"/>
      <c r="BH30" s="480"/>
      <c r="BI30" s="480"/>
      <c r="BJ30" s="519"/>
      <c r="BK30" s="480"/>
      <c r="BL30" s="480"/>
      <c r="BM30" s="480"/>
      <c r="BN30" s="480"/>
      <c r="BO30" s="480"/>
      <c r="BP30" s="480"/>
      <c r="BQ30" s="480"/>
      <c r="BR30" s="480"/>
      <c r="BS30" s="457">
        <v>0</v>
      </c>
      <c r="BT30" s="481" t="s">
        <v>362</v>
      </c>
      <c r="BU30" s="457" t="s">
        <v>358</v>
      </c>
      <c r="BV30" s="483">
        <v>0</v>
      </c>
      <c r="BW30" s="508" t="s">
        <v>358</v>
      </c>
      <c r="BX30" s="485" t="s">
        <v>358</v>
      </c>
      <c r="BY30" s="520"/>
      <c r="BZ30" s="521"/>
      <c r="CA30" s="522"/>
      <c r="CB30" s="523"/>
      <c r="CC30" s="524"/>
      <c r="CD30" s="525"/>
      <c r="CE30" s="525"/>
      <c r="CF30" s="526"/>
      <c r="CG30" s="364" t="s">
        <v>358</v>
      </c>
      <c r="CH30" s="373" t="s">
        <v>358</v>
      </c>
      <c r="CI30" s="509" t="s">
        <v>358</v>
      </c>
      <c r="CJ30" s="459" t="s">
        <v>358</v>
      </c>
      <c r="CK30" s="483" t="s">
        <v>358</v>
      </c>
      <c r="CL30" s="483">
        <v>0</v>
      </c>
    </row>
    <row r="31" spans="1:90" ht="30" customHeight="1" x14ac:dyDescent="0.3">
      <c r="A31" s="57" t="str">
        <f t="shared" si="0"/>
        <v>Unitil - FG&amp;E</v>
      </c>
      <c r="B31" s="63" t="s">
        <v>358</v>
      </c>
      <c r="C31" s="63" t="s">
        <v>358</v>
      </c>
      <c r="D31" s="55" t="s">
        <v>378</v>
      </c>
      <c r="E31" s="55" t="s">
        <v>360</v>
      </c>
      <c r="F31" s="55">
        <v>1341</v>
      </c>
      <c r="G31" s="55" t="s">
        <v>360</v>
      </c>
      <c r="H31" s="9" t="s">
        <v>362</v>
      </c>
      <c r="I31" s="15" t="s">
        <v>435</v>
      </c>
      <c r="J31" s="114" t="s">
        <v>436</v>
      </c>
      <c r="K31" s="494">
        <v>7.6965409685130632</v>
      </c>
      <c r="L31" s="494">
        <v>2.7</v>
      </c>
      <c r="M31" s="299">
        <v>1</v>
      </c>
      <c r="N31" s="456">
        <v>266948.28333916393</v>
      </c>
      <c r="O31" s="475" t="s">
        <v>437</v>
      </c>
      <c r="P31" s="495">
        <v>6.3E-2</v>
      </c>
      <c r="Q31" s="373" t="s">
        <v>439</v>
      </c>
      <c r="R31" s="496" t="s">
        <v>439</v>
      </c>
      <c r="S31" s="16">
        <v>0</v>
      </c>
      <c r="T31" s="498">
        <f t="shared" si="1"/>
        <v>0</v>
      </c>
      <c r="U31" s="16"/>
      <c r="V31" s="498">
        <f t="shared" si="1"/>
        <v>0</v>
      </c>
      <c r="W31" s="16">
        <v>0</v>
      </c>
      <c r="X31" s="90">
        <f t="shared" si="2"/>
        <v>0</v>
      </c>
      <c r="Y31" s="16"/>
      <c r="Z31" s="9"/>
      <c r="AA31" s="16">
        <f>S31+U31+W31+Y31</f>
        <v>0</v>
      </c>
      <c r="AB31" s="9">
        <f>T31+V31+X31+Z31</f>
        <v>0</v>
      </c>
      <c r="AC31" s="510">
        <v>0</v>
      </c>
      <c r="AD31" s="498">
        <f t="shared" ref="AD31" si="49">AC31</f>
        <v>0</v>
      </c>
      <c r="AE31" s="465">
        <v>0</v>
      </c>
      <c r="AF31" s="498">
        <f t="shared" ref="AF31" si="50">AE31</f>
        <v>0</v>
      </c>
      <c r="AG31" s="16">
        <v>0</v>
      </c>
      <c r="AH31" s="498">
        <f t="shared" ref="AH31" si="51">AG31</f>
        <v>0</v>
      </c>
      <c r="AI31" s="16">
        <v>0</v>
      </c>
      <c r="AJ31" s="498">
        <f t="shared" ref="AJ31" si="52">AI31</f>
        <v>0</v>
      </c>
      <c r="AK31" s="500">
        <f>AC31+AE31+AG31+AI31</f>
        <v>0</v>
      </c>
      <c r="AL31" s="501">
        <f>AD31+AF31+AH31+AJ31</f>
        <v>0</v>
      </c>
      <c r="AM31" s="502">
        <f t="shared" si="16"/>
        <v>0</v>
      </c>
      <c r="AN31" s="503">
        <f>AC31*0.186*8760</f>
        <v>0</v>
      </c>
      <c r="AO31" s="504">
        <f>AD31*0.186*8760</f>
        <v>0</v>
      </c>
      <c r="AP31" s="503">
        <f>AE31*8760</f>
        <v>0</v>
      </c>
      <c r="AQ31" s="504">
        <f>AF31*8760</f>
        <v>0</v>
      </c>
      <c r="AR31" s="503">
        <f>AG31*0.186*8760</f>
        <v>0</v>
      </c>
      <c r="AS31" s="9">
        <v>0</v>
      </c>
      <c r="AT31" s="503">
        <f>AI31*0.186*8760</f>
        <v>0</v>
      </c>
      <c r="AU31" s="9">
        <v>0</v>
      </c>
      <c r="AV31" s="505">
        <f>AN31+AP31+AR31+AT31</f>
        <v>0</v>
      </c>
      <c r="AW31" s="506">
        <f>AO31+AQ31+AS31+AU31</f>
        <v>0</v>
      </c>
      <c r="AX31" s="20" t="s">
        <v>358</v>
      </c>
      <c r="AY31" s="507" t="s">
        <v>358</v>
      </c>
      <c r="AZ31" s="507" t="s">
        <v>358</v>
      </c>
      <c r="BA31" s="507" t="s">
        <v>358</v>
      </c>
      <c r="BB31" s="507" t="s">
        <v>358</v>
      </c>
      <c r="BC31" s="507" t="s">
        <v>358</v>
      </c>
      <c r="BD31" s="507" t="s">
        <v>358</v>
      </c>
      <c r="BE31" s="507" t="s">
        <v>358</v>
      </c>
      <c r="BF31" s="474">
        <f t="shared" si="14"/>
        <v>266948.28333916393</v>
      </c>
      <c r="BG31" s="475">
        <v>0</v>
      </c>
      <c r="BH31" s="476">
        <f>P31</f>
        <v>6.3E-2</v>
      </c>
      <c r="BI31" s="475">
        <v>0</v>
      </c>
      <c r="BJ31" s="477">
        <f>(((92178/SUM(P$15:P$70))*P31)/92178)*21417</f>
        <v>13.129321919772162</v>
      </c>
      <c r="BK31" s="475">
        <v>0</v>
      </c>
      <c r="BL31" s="475">
        <v>0.95</v>
      </c>
      <c r="BM31" s="475">
        <v>0</v>
      </c>
      <c r="BN31" s="478" t="s">
        <v>358</v>
      </c>
      <c r="BO31" s="475">
        <v>0</v>
      </c>
      <c r="BP31" s="475">
        <v>0</v>
      </c>
      <c r="BQ31" s="479">
        <v>0</v>
      </c>
      <c r="BR31" s="480"/>
      <c r="BS31" s="457">
        <v>0</v>
      </c>
      <c r="BT31" s="481" t="s">
        <v>362</v>
      </c>
      <c r="BU31" s="457" t="s">
        <v>358</v>
      </c>
      <c r="BV31" s="483">
        <v>0</v>
      </c>
      <c r="BW31" s="508" t="s">
        <v>358</v>
      </c>
      <c r="BX31" s="485" t="s">
        <v>358</v>
      </c>
      <c r="BY31" s="486" t="s">
        <v>358</v>
      </c>
      <c r="BZ31" s="487" t="s">
        <v>358</v>
      </c>
      <c r="CA31" s="488" t="s">
        <v>358</v>
      </c>
      <c r="CB31" s="489" t="s">
        <v>358</v>
      </c>
      <c r="CC31" s="490" t="s">
        <v>358</v>
      </c>
      <c r="CD31" s="491" t="s">
        <v>358</v>
      </c>
      <c r="CE31" s="491" t="s">
        <v>358</v>
      </c>
      <c r="CF31" s="458" t="s">
        <v>358</v>
      </c>
      <c r="CG31" s="364" t="s">
        <v>358</v>
      </c>
      <c r="CH31" s="373" t="s">
        <v>358</v>
      </c>
      <c r="CI31" s="509" t="s">
        <v>358</v>
      </c>
      <c r="CJ31" s="459" t="s">
        <v>358</v>
      </c>
      <c r="CK31" s="483" t="s">
        <v>358</v>
      </c>
      <c r="CL31" s="483">
        <v>0</v>
      </c>
    </row>
    <row r="32" spans="1:90" ht="30" customHeight="1" thickBot="1" x14ac:dyDescent="0.35">
      <c r="A32" s="57" t="str">
        <f t="shared" si="0"/>
        <v>Unitil - FG&amp;E</v>
      </c>
      <c r="B32" s="63" t="s">
        <v>358</v>
      </c>
      <c r="C32" s="63" t="s">
        <v>358</v>
      </c>
      <c r="D32" s="55" t="s">
        <v>378</v>
      </c>
      <c r="E32" s="55" t="s">
        <v>360</v>
      </c>
      <c r="F32" s="448"/>
      <c r="G32" s="448"/>
      <c r="H32" s="449"/>
      <c r="I32" s="511"/>
      <c r="J32" s="448"/>
      <c r="K32" s="448" t="s">
        <v>440</v>
      </c>
      <c r="L32" s="448"/>
      <c r="M32" s="448" t="s">
        <v>440</v>
      </c>
      <c r="N32" s="512"/>
      <c r="O32" s="512"/>
      <c r="P32" s="513" t="s">
        <v>440</v>
      </c>
      <c r="Q32" s="514"/>
      <c r="R32" s="513"/>
      <c r="S32" s="515"/>
      <c r="T32" s="449"/>
      <c r="U32" s="515"/>
      <c r="V32" s="449"/>
      <c r="W32" s="515"/>
      <c r="X32" s="515"/>
      <c r="Y32" s="515"/>
      <c r="Z32" s="449"/>
      <c r="AA32" s="515"/>
      <c r="AB32" s="449"/>
      <c r="AC32" s="516"/>
      <c r="AD32" s="449"/>
      <c r="AE32" s="517"/>
      <c r="AF32" s="449"/>
      <c r="AG32" s="515"/>
      <c r="AH32" s="449"/>
      <c r="AI32" s="515"/>
      <c r="AJ32" s="449"/>
      <c r="AK32" s="511"/>
      <c r="AL32" s="449"/>
      <c r="AM32" s="518"/>
      <c r="AN32" s="515"/>
      <c r="AO32" s="449"/>
      <c r="AP32" s="515"/>
      <c r="AQ32" s="449"/>
      <c r="AR32" s="515"/>
      <c r="AS32" s="449"/>
      <c r="AT32" s="515"/>
      <c r="AU32" s="449"/>
      <c r="AV32" s="515"/>
      <c r="AW32" s="449"/>
      <c r="AX32" s="20" t="s">
        <v>358</v>
      </c>
      <c r="AY32" s="507" t="s">
        <v>358</v>
      </c>
      <c r="AZ32" s="507" t="s">
        <v>358</v>
      </c>
      <c r="BA32" s="507" t="s">
        <v>358</v>
      </c>
      <c r="BB32" s="507" t="s">
        <v>358</v>
      </c>
      <c r="BC32" s="507" t="s">
        <v>358</v>
      </c>
      <c r="BD32" s="507" t="s">
        <v>358</v>
      </c>
      <c r="BE32" s="507" t="s">
        <v>358</v>
      </c>
      <c r="BF32" s="512"/>
      <c r="BG32" s="480"/>
      <c r="BH32" s="480"/>
      <c r="BI32" s="480"/>
      <c r="BJ32" s="519"/>
      <c r="BK32" s="480"/>
      <c r="BL32" s="480"/>
      <c r="BM32" s="480"/>
      <c r="BN32" s="480"/>
      <c r="BO32" s="480"/>
      <c r="BP32" s="480"/>
      <c r="BQ32" s="480"/>
      <c r="BR32" s="480"/>
      <c r="BS32" s="457">
        <v>0</v>
      </c>
      <c r="BT32" s="481" t="s">
        <v>362</v>
      </c>
      <c r="BU32" s="457" t="s">
        <v>358</v>
      </c>
      <c r="BV32" s="483">
        <v>0</v>
      </c>
      <c r="BW32" s="508" t="s">
        <v>358</v>
      </c>
      <c r="BX32" s="485" t="s">
        <v>358</v>
      </c>
      <c r="BY32" s="520"/>
      <c r="BZ32" s="521"/>
      <c r="CA32" s="522"/>
      <c r="CB32" s="523"/>
      <c r="CC32" s="524"/>
      <c r="CD32" s="525"/>
      <c r="CE32" s="525"/>
      <c r="CF32" s="526"/>
      <c r="CG32" s="364" t="s">
        <v>358</v>
      </c>
      <c r="CH32" s="373" t="s">
        <v>358</v>
      </c>
      <c r="CI32" s="509" t="s">
        <v>358</v>
      </c>
      <c r="CJ32" s="459" t="s">
        <v>358</v>
      </c>
      <c r="CK32" s="483" t="s">
        <v>358</v>
      </c>
      <c r="CL32" s="483">
        <v>0</v>
      </c>
    </row>
    <row r="33" spans="1:90" ht="30" customHeight="1" thickBot="1" x14ac:dyDescent="0.35">
      <c r="A33" s="57" t="str">
        <f t="shared" si="0"/>
        <v>Unitil - FG&amp;E</v>
      </c>
      <c r="B33" s="63" t="s">
        <v>358</v>
      </c>
      <c r="C33" s="63" t="s">
        <v>358</v>
      </c>
      <c r="D33" s="55" t="s">
        <v>379</v>
      </c>
      <c r="E33" s="55" t="s">
        <v>360</v>
      </c>
      <c r="F33" s="55" t="s">
        <v>380</v>
      </c>
      <c r="G33" s="55" t="s">
        <v>360</v>
      </c>
      <c r="H33" s="9" t="s">
        <v>362</v>
      </c>
      <c r="I33" s="15" t="s">
        <v>442</v>
      </c>
      <c r="J33" s="114" t="s">
        <v>436</v>
      </c>
      <c r="K33" s="494">
        <v>9.3218974463356972</v>
      </c>
      <c r="L33" s="494">
        <v>12.359715405399619</v>
      </c>
      <c r="M33" s="299">
        <v>2081</v>
      </c>
      <c r="N33" s="456">
        <v>20156714.029276229</v>
      </c>
      <c r="O33" s="475" t="s">
        <v>437</v>
      </c>
      <c r="P33" s="495">
        <v>4.7569999999999997</v>
      </c>
      <c r="Q33" s="373" t="s">
        <v>439</v>
      </c>
      <c r="R33" s="496" t="s">
        <v>439</v>
      </c>
      <c r="S33" s="497">
        <v>38</v>
      </c>
      <c r="T33" s="498">
        <f t="shared" si="1"/>
        <v>38</v>
      </c>
      <c r="U33" s="16">
        <v>2</v>
      </c>
      <c r="V33" s="498">
        <f t="shared" si="1"/>
        <v>2</v>
      </c>
      <c r="W33" s="16">
        <v>0</v>
      </c>
      <c r="X33" s="90">
        <f t="shared" si="2"/>
        <v>0</v>
      </c>
      <c r="Y33" s="16"/>
      <c r="Z33" s="9"/>
      <c r="AA33" s="16">
        <f t="shared" ref="AA33:AB41" si="53">S33+U33+W33+Y33</f>
        <v>40</v>
      </c>
      <c r="AB33" s="9">
        <f t="shared" si="53"/>
        <v>40</v>
      </c>
      <c r="AC33" s="499">
        <v>450.9</v>
      </c>
      <c r="AD33" s="498">
        <f t="shared" ref="AD33:AD38" si="54">AC33</f>
        <v>450.9</v>
      </c>
      <c r="AE33" s="527">
        <v>61.2</v>
      </c>
      <c r="AF33" s="498">
        <f t="shared" ref="AF33:AF38" si="55">AE33</f>
        <v>61.2</v>
      </c>
      <c r="AG33" s="16">
        <v>0</v>
      </c>
      <c r="AH33" s="498">
        <f t="shared" ref="AH33:AH38" si="56">AG33</f>
        <v>0</v>
      </c>
      <c r="AI33" s="16">
        <v>0</v>
      </c>
      <c r="AJ33" s="498">
        <f t="shared" ref="AJ33:AJ38" si="57">AI33</f>
        <v>0</v>
      </c>
      <c r="AK33" s="500">
        <f t="shared" ref="AK33:AL41" si="58">AC33+AE33+AG33+AI33</f>
        <v>512.1</v>
      </c>
      <c r="AL33" s="501">
        <f t="shared" si="58"/>
        <v>512.1</v>
      </c>
      <c r="AM33" s="502">
        <f t="shared" si="16"/>
        <v>0.10765188143788103</v>
      </c>
      <c r="AN33" s="503">
        <f t="shared" ref="AN33:AO41" si="59">AC33*0.186*8760</f>
        <v>734678.42399999988</v>
      </c>
      <c r="AO33" s="504">
        <f t="shared" si="59"/>
        <v>734678.42399999988</v>
      </c>
      <c r="AP33" s="503">
        <f t="shared" ref="AP33:AQ41" si="60">AE33*8760</f>
        <v>536112</v>
      </c>
      <c r="AQ33" s="504">
        <f t="shared" si="60"/>
        <v>536112</v>
      </c>
      <c r="AR33" s="503">
        <f t="shared" ref="AR33:AR41" si="61">AG33*0.186*8760</f>
        <v>0</v>
      </c>
      <c r="AS33" s="9">
        <v>0</v>
      </c>
      <c r="AT33" s="503">
        <f t="shared" ref="AT33:AT41" si="62">AI33*0.186*8760</f>
        <v>0</v>
      </c>
      <c r="AU33" s="9">
        <v>0</v>
      </c>
      <c r="AV33" s="505">
        <f t="shared" ref="AV33:AW41" si="63">AN33+AP33+AR33+AT33</f>
        <v>1270790.4239999999</v>
      </c>
      <c r="AW33" s="506">
        <f t="shared" si="63"/>
        <v>1270790.4239999999</v>
      </c>
      <c r="AX33" s="20" t="s">
        <v>358</v>
      </c>
      <c r="AY33" s="507" t="s">
        <v>358</v>
      </c>
      <c r="AZ33" s="507" t="s">
        <v>358</v>
      </c>
      <c r="BA33" s="507" t="s">
        <v>358</v>
      </c>
      <c r="BB33" s="507" t="s">
        <v>358</v>
      </c>
      <c r="BC33" s="507" t="s">
        <v>358</v>
      </c>
      <c r="BD33" s="507" t="s">
        <v>358</v>
      </c>
      <c r="BE33" s="507" t="s">
        <v>358</v>
      </c>
      <c r="BF33" s="474">
        <f t="shared" si="14"/>
        <v>20156714.029276229</v>
      </c>
      <c r="BG33" s="475">
        <v>0</v>
      </c>
      <c r="BH33" s="476">
        <f t="shared" ref="BH33:BH41" si="64">P33</f>
        <v>4.7569999999999997</v>
      </c>
      <c r="BI33" s="475">
        <v>0</v>
      </c>
      <c r="BJ33" s="477">
        <f t="shared" ref="BJ33:BJ41" si="65">(((92178/SUM(P$15:P$70))*P33)/92178)*21417</f>
        <v>991.36800591041549</v>
      </c>
      <c r="BK33" s="475">
        <v>0</v>
      </c>
      <c r="BL33" s="475">
        <v>0.95</v>
      </c>
      <c r="BM33" s="475">
        <v>0</v>
      </c>
      <c r="BN33" s="478" t="s">
        <v>358</v>
      </c>
      <c r="BO33" s="475">
        <v>0</v>
      </c>
      <c r="BP33" s="475">
        <v>0</v>
      </c>
      <c r="BQ33" s="479">
        <v>1.6666666666666667</v>
      </c>
      <c r="BR33" s="480"/>
      <c r="BS33" s="457">
        <v>0</v>
      </c>
      <c r="BT33" s="481" t="s">
        <v>362</v>
      </c>
      <c r="BU33" s="457" t="s">
        <v>358</v>
      </c>
      <c r="BV33" s="483">
        <v>0</v>
      </c>
      <c r="BW33" s="508" t="s">
        <v>358</v>
      </c>
      <c r="BX33" s="485" t="s">
        <v>358</v>
      </c>
      <c r="BY33" s="487">
        <v>309.74</v>
      </c>
      <c r="BZ33" s="487">
        <v>-179.88330000000002</v>
      </c>
      <c r="CA33" s="488">
        <v>71.260000000000005</v>
      </c>
      <c r="CB33" s="489">
        <v>-15.543330000000005</v>
      </c>
      <c r="CC33" s="490">
        <v>2.6549999999999998</v>
      </c>
      <c r="CD33" s="491">
        <v>-1.0506666999999998</v>
      </c>
      <c r="CE33" s="491">
        <v>0.63900000000000001</v>
      </c>
      <c r="CF33" s="458">
        <v>0.28233330000000001</v>
      </c>
      <c r="CG33" s="364" t="s">
        <v>358</v>
      </c>
      <c r="CH33" s="373" t="s">
        <v>358</v>
      </c>
      <c r="CI33" s="509" t="s">
        <v>358</v>
      </c>
      <c r="CJ33" s="459" t="s">
        <v>358</v>
      </c>
      <c r="CK33" s="483" t="s">
        <v>358</v>
      </c>
      <c r="CL33" s="483">
        <v>0</v>
      </c>
    </row>
    <row r="34" spans="1:90" ht="30" customHeight="1" thickBot="1" x14ac:dyDescent="0.35">
      <c r="A34" s="57" t="str">
        <f t="shared" si="0"/>
        <v>Unitil - FG&amp;E</v>
      </c>
      <c r="B34" s="63" t="s">
        <v>358</v>
      </c>
      <c r="C34" s="63" t="s">
        <v>358</v>
      </c>
      <c r="D34" s="55" t="s">
        <v>379</v>
      </c>
      <c r="E34" s="55" t="s">
        <v>360</v>
      </c>
      <c r="F34" s="55" t="s">
        <v>381</v>
      </c>
      <c r="G34" s="55" t="s">
        <v>360</v>
      </c>
      <c r="H34" s="9" t="s">
        <v>362</v>
      </c>
      <c r="I34" s="15" t="s">
        <v>442</v>
      </c>
      <c r="J34" s="114" t="s">
        <v>436</v>
      </c>
      <c r="K34" s="494">
        <v>3.5853451716675759</v>
      </c>
      <c r="L34" s="494">
        <v>1.1867738182594698</v>
      </c>
      <c r="M34" s="299" t="s">
        <v>443</v>
      </c>
      <c r="N34" s="456">
        <v>1754231.5762287911</v>
      </c>
      <c r="O34" s="475" t="s">
        <v>358</v>
      </c>
      <c r="P34" s="495">
        <v>0.41399999999999998</v>
      </c>
      <c r="Q34" s="373" t="s">
        <v>439</v>
      </c>
      <c r="R34" s="496" t="s">
        <v>439</v>
      </c>
      <c r="S34" s="16">
        <v>0</v>
      </c>
      <c r="T34" s="498">
        <f t="shared" si="1"/>
        <v>0</v>
      </c>
      <c r="U34" s="16">
        <v>0</v>
      </c>
      <c r="V34" s="498">
        <f t="shared" si="1"/>
        <v>0</v>
      </c>
      <c r="W34" s="16">
        <v>0</v>
      </c>
      <c r="X34" s="90">
        <f t="shared" si="2"/>
        <v>0</v>
      </c>
      <c r="Y34" s="16"/>
      <c r="Z34" s="9"/>
      <c r="AA34" s="16">
        <f t="shared" si="53"/>
        <v>0</v>
      </c>
      <c r="AB34" s="9">
        <f t="shared" si="53"/>
        <v>0</v>
      </c>
      <c r="AC34" s="510">
        <f>U34+W34+AA34</f>
        <v>0</v>
      </c>
      <c r="AD34" s="498">
        <f t="shared" si="54"/>
        <v>0</v>
      </c>
      <c r="AE34" s="465">
        <v>0</v>
      </c>
      <c r="AF34" s="498">
        <f t="shared" si="55"/>
        <v>0</v>
      </c>
      <c r="AG34" s="16">
        <v>0</v>
      </c>
      <c r="AH34" s="498">
        <f t="shared" si="56"/>
        <v>0</v>
      </c>
      <c r="AI34" s="16">
        <v>0</v>
      </c>
      <c r="AJ34" s="498">
        <f t="shared" si="57"/>
        <v>0</v>
      </c>
      <c r="AK34" s="500">
        <f t="shared" si="58"/>
        <v>0</v>
      </c>
      <c r="AL34" s="501">
        <f t="shared" si="58"/>
        <v>0</v>
      </c>
      <c r="AM34" s="502">
        <f t="shared" si="16"/>
        <v>0</v>
      </c>
      <c r="AN34" s="503">
        <f t="shared" si="59"/>
        <v>0</v>
      </c>
      <c r="AO34" s="504">
        <f t="shared" si="59"/>
        <v>0</v>
      </c>
      <c r="AP34" s="503">
        <f t="shared" si="60"/>
        <v>0</v>
      </c>
      <c r="AQ34" s="504">
        <f t="shared" si="60"/>
        <v>0</v>
      </c>
      <c r="AR34" s="503">
        <f t="shared" si="61"/>
        <v>0</v>
      </c>
      <c r="AS34" s="9">
        <v>0</v>
      </c>
      <c r="AT34" s="503">
        <f t="shared" si="62"/>
        <v>0</v>
      </c>
      <c r="AU34" s="9">
        <v>0</v>
      </c>
      <c r="AV34" s="505">
        <f t="shared" si="63"/>
        <v>0</v>
      </c>
      <c r="AW34" s="506">
        <f t="shared" si="63"/>
        <v>0</v>
      </c>
      <c r="AX34" s="20" t="s">
        <v>358</v>
      </c>
      <c r="AY34" s="507" t="s">
        <v>358</v>
      </c>
      <c r="AZ34" s="507" t="s">
        <v>358</v>
      </c>
      <c r="BA34" s="507" t="s">
        <v>358</v>
      </c>
      <c r="BB34" s="507" t="s">
        <v>358</v>
      </c>
      <c r="BC34" s="507" t="s">
        <v>358</v>
      </c>
      <c r="BD34" s="507" t="s">
        <v>358</v>
      </c>
      <c r="BE34" s="507" t="s">
        <v>358</v>
      </c>
      <c r="BF34" s="474">
        <f t="shared" si="14"/>
        <v>1754231.5762287911</v>
      </c>
      <c r="BG34" s="475">
        <v>0</v>
      </c>
      <c r="BH34" s="476">
        <f t="shared" si="64"/>
        <v>0.41399999999999998</v>
      </c>
      <c r="BI34" s="475">
        <v>0</v>
      </c>
      <c r="BJ34" s="477">
        <f t="shared" si="65"/>
        <v>86.278401187074195</v>
      </c>
      <c r="BK34" s="475">
        <v>0</v>
      </c>
      <c r="BL34" s="475">
        <v>0.95</v>
      </c>
      <c r="BM34" s="475">
        <v>0</v>
      </c>
      <c r="BN34" s="478" t="s">
        <v>358</v>
      </c>
      <c r="BO34" s="475">
        <v>0</v>
      </c>
      <c r="BP34" s="475">
        <v>0</v>
      </c>
      <c r="BQ34" s="479">
        <v>0</v>
      </c>
      <c r="BR34" s="480"/>
      <c r="BS34" s="457">
        <v>0</v>
      </c>
      <c r="BT34" s="481" t="s">
        <v>362</v>
      </c>
      <c r="BU34" s="457" t="s">
        <v>358</v>
      </c>
      <c r="BV34" s="483">
        <v>0</v>
      </c>
      <c r="BW34" s="508" t="s">
        <v>358</v>
      </c>
      <c r="BX34" s="485" t="s">
        <v>358</v>
      </c>
      <c r="BY34" s="487" t="s">
        <v>358</v>
      </c>
      <c r="BZ34" s="487" t="s">
        <v>358</v>
      </c>
      <c r="CA34" s="488" t="s">
        <v>358</v>
      </c>
      <c r="CB34" s="488" t="s">
        <v>358</v>
      </c>
      <c r="CC34" s="490" t="s">
        <v>358</v>
      </c>
      <c r="CD34" s="491" t="s">
        <v>358</v>
      </c>
      <c r="CE34" s="491" t="s">
        <v>358</v>
      </c>
      <c r="CF34" s="458" t="s">
        <v>358</v>
      </c>
      <c r="CG34" s="364" t="s">
        <v>358</v>
      </c>
      <c r="CH34" s="373" t="s">
        <v>358</v>
      </c>
      <c r="CI34" s="509" t="s">
        <v>358</v>
      </c>
      <c r="CJ34" s="459" t="s">
        <v>358</v>
      </c>
      <c r="CK34" s="483" t="s">
        <v>358</v>
      </c>
      <c r="CL34" s="483">
        <v>0</v>
      </c>
    </row>
    <row r="35" spans="1:90" ht="30" customHeight="1" thickBot="1" x14ac:dyDescent="0.35">
      <c r="A35" s="57" t="str">
        <f t="shared" si="0"/>
        <v>Unitil - FG&amp;E</v>
      </c>
      <c r="B35" s="63" t="s">
        <v>358</v>
      </c>
      <c r="C35" s="63" t="s">
        <v>358</v>
      </c>
      <c r="D35" s="55" t="s">
        <v>379</v>
      </c>
      <c r="E35" s="55" t="s">
        <v>360</v>
      </c>
      <c r="F35" s="55" t="s">
        <v>382</v>
      </c>
      <c r="G35" s="55" t="s">
        <v>360</v>
      </c>
      <c r="H35" s="9" t="s">
        <v>362</v>
      </c>
      <c r="I35" s="15" t="s">
        <v>442</v>
      </c>
      <c r="J35" s="114" t="s">
        <v>436</v>
      </c>
      <c r="K35" s="494">
        <v>3.7048566773898282</v>
      </c>
      <c r="L35" s="494">
        <v>0.79542410053977275</v>
      </c>
      <c r="M35" s="299">
        <v>20</v>
      </c>
      <c r="N35" s="456">
        <v>3275413.0638281535</v>
      </c>
      <c r="O35" s="475" t="s">
        <v>437</v>
      </c>
      <c r="P35" s="495">
        <v>0.77300000000000002</v>
      </c>
      <c r="Q35" s="373" t="s">
        <v>439</v>
      </c>
      <c r="R35" s="496" t="s">
        <v>439</v>
      </c>
      <c r="S35" s="16">
        <v>0</v>
      </c>
      <c r="T35" s="498">
        <f t="shared" si="1"/>
        <v>0</v>
      </c>
      <c r="U35" s="16">
        <v>0</v>
      </c>
      <c r="V35" s="498">
        <f t="shared" si="1"/>
        <v>0</v>
      </c>
      <c r="W35" s="16">
        <v>0</v>
      </c>
      <c r="X35" s="90">
        <f t="shared" si="2"/>
        <v>0</v>
      </c>
      <c r="Y35" s="16"/>
      <c r="Z35" s="9"/>
      <c r="AA35" s="16">
        <f t="shared" si="53"/>
        <v>0</v>
      </c>
      <c r="AB35" s="9">
        <f t="shared" si="53"/>
        <v>0</v>
      </c>
      <c r="AC35" s="510">
        <f>U35+W35+AA35</f>
        <v>0</v>
      </c>
      <c r="AD35" s="498">
        <f t="shared" si="54"/>
        <v>0</v>
      </c>
      <c r="AE35" s="465">
        <v>0</v>
      </c>
      <c r="AF35" s="498">
        <f t="shared" si="55"/>
        <v>0</v>
      </c>
      <c r="AG35" s="16">
        <v>0</v>
      </c>
      <c r="AH35" s="498">
        <f t="shared" si="56"/>
        <v>0</v>
      </c>
      <c r="AI35" s="16">
        <v>0</v>
      </c>
      <c r="AJ35" s="498">
        <f t="shared" si="57"/>
        <v>0</v>
      </c>
      <c r="AK35" s="500">
        <f t="shared" si="58"/>
        <v>0</v>
      </c>
      <c r="AL35" s="501">
        <f t="shared" si="58"/>
        <v>0</v>
      </c>
      <c r="AM35" s="502">
        <f t="shared" si="16"/>
        <v>0</v>
      </c>
      <c r="AN35" s="503">
        <f t="shared" si="59"/>
        <v>0</v>
      </c>
      <c r="AO35" s="504">
        <f t="shared" si="59"/>
        <v>0</v>
      </c>
      <c r="AP35" s="503">
        <f t="shared" si="60"/>
        <v>0</v>
      </c>
      <c r="AQ35" s="504">
        <f t="shared" si="60"/>
        <v>0</v>
      </c>
      <c r="AR35" s="503">
        <f t="shared" si="61"/>
        <v>0</v>
      </c>
      <c r="AS35" s="9">
        <v>0</v>
      </c>
      <c r="AT35" s="503">
        <f t="shared" si="62"/>
        <v>0</v>
      </c>
      <c r="AU35" s="9">
        <v>0</v>
      </c>
      <c r="AV35" s="505">
        <f t="shared" si="63"/>
        <v>0</v>
      </c>
      <c r="AW35" s="506">
        <f t="shared" si="63"/>
        <v>0</v>
      </c>
      <c r="AX35" s="20" t="s">
        <v>358</v>
      </c>
      <c r="AY35" s="507" t="s">
        <v>358</v>
      </c>
      <c r="AZ35" s="507" t="s">
        <v>358</v>
      </c>
      <c r="BA35" s="507" t="s">
        <v>358</v>
      </c>
      <c r="BB35" s="507" t="s">
        <v>358</v>
      </c>
      <c r="BC35" s="507" t="s">
        <v>358</v>
      </c>
      <c r="BD35" s="507" t="s">
        <v>358</v>
      </c>
      <c r="BE35" s="507" t="s">
        <v>358</v>
      </c>
      <c r="BF35" s="474">
        <f t="shared" si="14"/>
        <v>3275413.0638281535</v>
      </c>
      <c r="BG35" s="475">
        <v>0</v>
      </c>
      <c r="BH35" s="476">
        <f t="shared" si="64"/>
        <v>0.77300000000000002</v>
      </c>
      <c r="BI35" s="475">
        <v>0</v>
      </c>
      <c r="BJ35" s="477">
        <f t="shared" si="65"/>
        <v>161.09469593625207</v>
      </c>
      <c r="BK35" s="475">
        <v>0</v>
      </c>
      <c r="BL35" s="475">
        <v>0.95</v>
      </c>
      <c r="BM35" s="475">
        <v>0</v>
      </c>
      <c r="BN35" s="478" t="s">
        <v>358</v>
      </c>
      <c r="BO35" s="475">
        <v>0</v>
      </c>
      <c r="BP35" s="475">
        <v>0</v>
      </c>
      <c r="BQ35" s="479">
        <v>0</v>
      </c>
      <c r="BR35" s="480"/>
      <c r="BS35" s="457">
        <v>0</v>
      </c>
      <c r="BT35" s="481" t="s">
        <v>362</v>
      </c>
      <c r="BU35" s="457" t="s">
        <v>358</v>
      </c>
      <c r="BV35" s="483">
        <v>0</v>
      </c>
      <c r="BW35" s="508" t="s">
        <v>358</v>
      </c>
      <c r="BX35" s="485" t="s">
        <v>358</v>
      </c>
      <c r="BY35" s="487">
        <v>95</v>
      </c>
      <c r="BZ35" s="487">
        <v>-77.2</v>
      </c>
      <c r="CA35" s="488">
        <v>0</v>
      </c>
      <c r="CB35" s="489">
        <v>17.8</v>
      </c>
      <c r="CC35" s="490">
        <v>1</v>
      </c>
      <c r="CD35" s="491">
        <v>-0.66666669999999995</v>
      </c>
      <c r="CE35" s="491">
        <v>0</v>
      </c>
      <c r="CF35" s="458">
        <v>0.3333333</v>
      </c>
      <c r="CG35" s="364" t="s">
        <v>358</v>
      </c>
      <c r="CH35" s="373" t="s">
        <v>358</v>
      </c>
      <c r="CI35" s="509" t="s">
        <v>358</v>
      </c>
      <c r="CJ35" s="459" t="s">
        <v>358</v>
      </c>
      <c r="CK35" s="483" t="s">
        <v>358</v>
      </c>
      <c r="CL35" s="483">
        <v>0</v>
      </c>
    </row>
    <row r="36" spans="1:90" ht="30" customHeight="1" thickBot="1" x14ac:dyDescent="0.35">
      <c r="A36" s="57" t="str">
        <f t="shared" si="0"/>
        <v>Unitil - FG&amp;E</v>
      </c>
      <c r="B36" s="63" t="s">
        <v>358</v>
      </c>
      <c r="C36" s="63" t="s">
        <v>358</v>
      </c>
      <c r="D36" s="55" t="s">
        <v>379</v>
      </c>
      <c r="E36" s="55" t="s">
        <v>360</v>
      </c>
      <c r="F36" s="55" t="s">
        <v>383</v>
      </c>
      <c r="G36" s="55" t="s">
        <v>360</v>
      </c>
      <c r="H36" s="9" t="s">
        <v>362</v>
      </c>
      <c r="I36" s="15" t="s">
        <v>442</v>
      </c>
      <c r="J36" s="114" t="s">
        <v>436</v>
      </c>
      <c r="K36" s="494">
        <v>8.4900973665088202</v>
      </c>
      <c r="L36" s="494">
        <v>1.4219966740435603</v>
      </c>
      <c r="M36" s="299" t="s">
        <v>443</v>
      </c>
      <c r="N36" s="456">
        <v>1855926.1603579964</v>
      </c>
      <c r="O36" s="475" t="s">
        <v>358</v>
      </c>
      <c r="P36" s="495">
        <v>0.438</v>
      </c>
      <c r="Q36" s="373" t="s">
        <v>439</v>
      </c>
      <c r="R36" s="496" t="s">
        <v>439</v>
      </c>
      <c r="S36" s="16">
        <v>0</v>
      </c>
      <c r="T36" s="498">
        <f t="shared" si="1"/>
        <v>0</v>
      </c>
      <c r="U36" s="16">
        <v>0</v>
      </c>
      <c r="V36" s="498">
        <f t="shared" si="1"/>
        <v>0</v>
      </c>
      <c r="W36" s="16">
        <v>0</v>
      </c>
      <c r="X36" s="90">
        <f t="shared" si="2"/>
        <v>0</v>
      </c>
      <c r="Y36" s="16"/>
      <c r="Z36" s="9"/>
      <c r="AA36" s="16">
        <f t="shared" si="53"/>
        <v>0</v>
      </c>
      <c r="AB36" s="9">
        <f t="shared" si="53"/>
        <v>0</v>
      </c>
      <c r="AC36" s="510">
        <f>U36+W36+AA36</f>
        <v>0</v>
      </c>
      <c r="AD36" s="498">
        <f t="shared" si="54"/>
        <v>0</v>
      </c>
      <c r="AE36" s="465">
        <v>0</v>
      </c>
      <c r="AF36" s="498">
        <f t="shared" si="55"/>
        <v>0</v>
      </c>
      <c r="AG36" s="16">
        <v>0</v>
      </c>
      <c r="AH36" s="498">
        <f t="shared" si="56"/>
        <v>0</v>
      </c>
      <c r="AI36" s="16">
        <v>0</v>
      </c>
      <c r="AJ36" s="498">
        <f t="shared" si="57"/>
        <v>0</v>
      </c>
      <c r="AK36" s="500">
        <f t="shared" si="58"/>
        <v>0</v>
      </c>
      <c r="AL36" s="501">
        <f t="shared" si="58"/>
        <v>0</v>
      </c>
      <c r="AM36" s="502">
        <f t="shared" si="16"/>
        <v>0</v>
      </c>
      <c r="AN36" s="503">
        <f t="shared" si="59"/>
        <v>0</v>
      </c>
      <c r="AO36" s="504">
        <f t="shared" si="59"/>
        <v>0</v>
      </c>
      <c r="AP36" s="503">
        <f t="shared" si="60"/>
        <v>0</v>
      </c>
      <c r="AQ36" s="504">
        <f t="shared" si="60"/>
        <v>0</v>
      </c>
      <c r="AR36" s="503">
        <f t="shared" si="61"/>
        <v>0</v>
      </c>
      <c r="AS36" s="9">
        <v>0</v>
      </c>
      <c r="AT36" s="503">
        <f t="shared" si="62"/>
        <v>0</v>
      </c>
      <c r="AU36" s="9">
        <v>0</v>
      </c>
      <c r="AV36" s="505">
        <f t="shared" si="63"/>
        <v>0</v>
      </c>
      <c r="AW36" s="506">
        <f t="shared" si="63"/>
        <v>0</v>
      </c>
      <c r="AX36" s="20" t="s">
        <v>358</v>
      </c>
      <c r="AY36" s="507" t="s">
        <v>358</v>
      </c>
      <c r="AZ36" s="507" t="s">
        <v>358</v>
      </c>
      <c r="BA36" s="507" t="s">
        <v>358</v>
      </c>
      <c r="BB36" s="507" t="s">
        <v>358</v>
      </c>
      <c r="BC36" s="507" t="s">
        <v>358</v>
      </c>
      <c r="BD36" s="507" t="s">
        <v>358</v>
      </c>
      <c r="BE36" s="507" t="s">
        <v>358</v>
      </c>
      <c r="BF36" s="474">
        <f t="shared" si="14"/>
        <v>1855926.1603579964</v>
      </c>
      <c r="BG36" s="475">
        <v>0</v>
      </c>
      <c r="BH36" s="476">
        <f t="shared" si="64"/>
        <v>0.438</v>
      </c>
      <c r="BI36" s="475">
        <v>0</v>
      </c>
      <c r="BJ36" s="477">
        <f t="shared" si="65"/>
        <v>91.280047632701695</v>
      </c>
      <c r="BK36" s="475">
        <v>0</v>
      </c>
      <c r="BL36" s="475">
        <v>0.95</v>
      </c>
      <c r="BM36" s="475">
        <v>0</v>
      </c>
      <c r="BN36" s="478" t="s">
        <v>358</v>
      </c>
      <c r="BO36" s="475">
        <v>0</v>
      </c>
      <c r="BP36" s="475">
        <v>0</v>
      </c>
      <c r="BQ36" s="479">
        <v>0</v>
      </c>
      <c r="BR36" s="480"/>
      <c r="BS36" s="457">
        <v>0</v>
      </c>
      <c r="BT36" s="481" t="s">
        <v>362</v>
      </c>
      <c r="BU36" s="457" t="s">
        <v>358</v>
      </c>
      <c r="BV36" s="483">
        <v>0</v>
      </c>
      <c r="BW36" s="508" t="s">
        <v>358</v>
      </c>
      <c r="BX36" s="485" t="s">
        <v>358</v>
      </c>
      <c r="BY36" s="486" t="s">
        <v>358</v>
      </c>
      <c r="BZ36" s="487" t="s">
        <v>358</v>
      </c>
      <c r="CA36" s="488" t="s">
        <v>358</v>
      </c>
      <c r="CB36" s="489" t="s">
        <v>358</v>
      </c>
      <c r="CC36" s="490" t="s">
        <v>358</v>
      </c>
      <c r="CD36" s="491" t="s">
        <v>358</v>
      </c>
      <c r="CE36" s="491" t="s">
        <v>358</v>
      </c>
      <c r="CF36" s="458" t="s">
        <v>358</v>
      </c>
      <c r="CG36" s="364" t="s">
        <v>358</v>
      </c>
      <c r="CH36" s="373" t="s">
        <v>358</v>
      </c>
      <c r="CI36" s="509" t="s">
        <v>358</v>
      </c>
      <c r="CJ36" s="459" t="s">
        <v>358</v>
      </c>
      <c r="CK36" s="483" t="s">
        <v>358</v>
      </c>
      <c r="CL36" s="483">
        <v>0</v>
      </c>
    </row>
    <row r="37" spans="1:90" ht="30" customHeight="1" thickBot="1" x14ac:dyDescent="0.35">
      <c r="A37" s="57" t="str">
        <f t="shared" si="0"/>
        <v>Unitil - FG&amp;E</v>
      </c>
      <c r="B37" s="63" t="s">
        <v>358</v>
      </c>
      <c r="C37" s="63" t="s">
        <v>358</v>
      </c>
      <c r="D37" s="55" t="s">
        <v>379</v>
      </c>
      <c r="E37" s="55" t="s">
        <v>360</v>
      </c>
      <c r="F37" s="55" t="s">
        <v>384</v>
      </c>
      <c r="G37" s="55" t="s">
        <v>360</v>
      </c>
      <c r="H37" s="9" t="s">
        <v>362</v>
      </c>
      <c r="I37" s="15" t="s">
        <v>442</v>
      </c>
      <c r="J37" s="114" t="s">
        <v>436</v>
      </c>
      <c r="K37" s="494">
        <v>8.533121508568831</v>
      </c>
      <c r="L37" s="494">
        <v>1.7916746093257578</v>
      </c>
      <c r="M37" s="299" t="s">
        <v>358</v>
      </c>
      <c r="N37" s="456">
        <v>7966075.7567877471</v>
      </c>
      <c r="O37" s="475" t="s">
        <v>358</v>
      </c>
      <c r="P37" s="495">
        <v>1.88</v>
      </c>
      <c r="Q37" s="373" t="s">
        <v>439</v>
      </c>
      <c r="R37" s="496" t="s">
        <v>439</v>
      </c>
      <c r="S37" s="16">
        <v>0</v>
      </c>
      <c r="T37" s="498">
        <f t="shared" si="1"/>
        <v>0</v>
      </c>
      <c r="U37" s="16">
        <v>0</v>
      </c>
      <c r="V37" s="498">
        <f t="shared" si="1"/>
        <v>0</v>
      </c>
      <c r="W37" s="16">
        <v>0</v>
      </c>
      <c r="X37" s="90">
        <f t="shared" si="2"/>
        <v>0</v>
      </c>
      <c r="Y37" s="16"/>
      <c r="Z37" s="9"/>
      <c r="AA37" s="16">
        <f t="shared" si="53"/>
        <v>0</v>
      </c>
      <c r="AB37" s="9">
        <f t="shared" si="53"/>
        <v>0</v>
      </c>
      <c r="AC37" s="510">
        <f>U37+W37+AA37</f>
        <v>0</v>
      </c>
      <c r="AD37" s="498">
        <f t="shared" si="54"/>
        <v>0</v>
      </c>
      <c r="AE37" s="465">
        <v>0</v>
      </c>
      <c r="AF37" s="498">
        <f t="shared" si="55"/>
        <v>0</v>
      </c>
      <c r="AG37" s="16">
        <v>0</v>
      </c>
      <c r="AH37" s="498">
        <f t="shared" si="56"/>
        <v>0</v>
      </c>
      <c r="AI37" s="16">
        <v>0</v>
      </c>
      <c r="AJ37" s="498">
        <f t="shared" si="57"/>
        <v>0</v>
      </c>
      <c r="AK37" s="500">
        <f t="shared" si="58"/>
        <v>0</v>
      </c>
      <c r="AL37" s="501">
        <f t="shared" si="58"/>
        <v>0</v>
      </c>
      <c r="AM37" s="502">
        <f t="shared" si="16"/>
        <v>0</v>
      </c>
      <c r="AN37" s="503">
        <f t="shared" si="59"/>
        <v>0</v>
      </c>
      <c r="AO37" s="504">
        <f t="shared" si="59"/>
        <v>0</v>
      </c>
      <c r="AP37" s="503">
        <f t="shared" si="60"/>
        <v>0</v>
      </c>
      <c r="AQ37" s="504">
        <f t="shared" si="60"/>
        <v>0</v>
      </c>
      <c r="AR37" s="503">
        <f t="shared" si="61"/>
        <v>0</v>
      </c>
      <c r="AS37" s="9">
        <v>0</v>
      </c>
      <c r="AT37" s="503">
        <f t="shared" si="62"/>
        <v>0</v>
      </c>
      <c r="AU37" s="9">
        <v>0</v>
      </c>
      <c r="AV37" s="505">
        <f t="shared" si="63"/>
        <v>0</v>
      </c>
      <c r="AW37" s="506">
        <f t="shared" si="63"/>
        <v>0</v>
      </c>
      <c r="AX37" s="20" t="s">
        <v>358</v>
      </c>
      <c r="AY37" s="507" t="s">
        <v>358</v>
      </c>
      <c r="AZ37" s="507" t="s">
        <v>358</v>
      </c>
      <c r="BA37" s="507" t="s">
        <v>358</v>
      </c>
      <c r="BB37" s="507" t="s">
        <v>358</v>
      </c>
      <c r="BC37" s="507" t="s">
        <v>358</v>
      </c>
      <c r="BD37" s="507" t="s">
        <v>358</v>
      </c>
      <c r="BE37" s="507" t="s">
        <v>358</v>
      </c>
      <c r="BF37" s="474">
        <f t="shared" si="14"/>
        <v>7966075.7567877471</v>
      </c>
      <c r="BG37" s="475">
        <v>0</v>
      </c>
      <c r="BH37" s="476">
        <f t="shared" si="64"/>
        <v>1.88</v>
      </c>
      <c r="BI37" s="475">
        <v>0</v>
      </c>
      <c r="BJ37" s="477">
        <f t="shared" si="65"/>
        <v>391.79563824081998</v>
      </c>
      <c r="BK37" s="475">
        <v>0</v>
      </c>
      <c r="BL37" s="475">
        <v>0.95</v>
      </c>
      <c r="BM37" s="475">
        <v>0</v>
      </c>
      <c r="BN37" s="478" t="s">
        <v>358</v>
      </c>
      <c r="BO37" s="475">
        <v>0</v>
      </c>
      <c r="BP37" s="475">
        <v>0</v>
      </c>
      <c r="BQ37" s="479">
        <v>0</v>
      </c>
      <c r="BR37" s="480"/>
      <c r="BS37" s="457">
        <v>0</v>
      </c>
      <c r="BT37" s="481" t="s">
        <v>362</v>
      </c>
      <c r="BU37" s="457" t="s">
        <v>358</v>
      </c>
      <c r="BV37" s="483">
        <v>0</v>
      </c>
      <c r="BW37" s="508" t="s">
        <v>358</v>
      </c>
      <c r="BX37" s="485" t="s">
        <v>358</v>
      </c>
      <c r="BY37" s="487">
        <v>0</v>
      </c>
      <c r="BZ37" s="487">
        <v>0</v>
      </c>
      <c r="CA37" s="488">
        <v>0</v>
      </c>
      <c r="CB37" s="489">
        <v>0</v>
      </c>
      <c r="CC37" s="490">
        <v>0</v>
      </c>
      <c r="CD37" s="491">
        <v>0</v>
      </c>
      <c r="CE37" s="491">
        <v>0</v>
      </c>
      <c r="CF37" s="458">
        <v>0</v>
      </c>
      <c r="CG37" s="364" t="s">
        <v>358</v>
      </c>
      <c r="CH37" s="373" t="s">
        <v>358</v>
      </c>
      <c r="CI37" s="509" t="s">
        <v>358</v>
      </c>
      <c r="CJ37" s="459" t="s">
        <v>358</v>
      </c>
      <c r="CK37" s="483" t="s">
        <v>358</v>
      </c>
      <c r="CL37" s="483">
        <v>0</v>
      </c>
    </row>
    <row r="38" spans="1:90" ht="30" customHeight="1" thickBot="1" x14ac:dyDescent="0.35">
      <c r="A38" s="57" t="str">
        <f t="shared" si="0"/>
        <v>Unitil - FG&amp;E</v>
      </c>
      <c r="B38" s="63" t="s">
        <v>358</v>
      </c>
      <c r="C38" s="63" t="s">
        <v>358</v>
      </c>
      <c r="D38" s="55" t="s">
        <v>379</v>
      </c>
      <c r="E38" s="55" t="s">
        <v>360</v>
      </c>
      <c r="F38" s="55" t="s">
        <v>385</v>
      </c>
      <c r="G38" s="55" t="s">
        <v>360</v>
      </c>
      <c r="H38" s="9" t="s">
        <v>362</v>
      </c>
      <c r="I38" s="15" t="s">
        <v>442</v>
      </c>
      <c r="J38" s="114" t="s">
        <v>436</v>
      </c>
      <c r="K38" s="494">
        <v>8.4900973665088202</v>
      </c>
      <c r="L38" s="494">
        <v>1.2629094122821971</v>
      </c>
      <c r="M38" s="299" t="s">
        <v>443</v>
      </c>
      <c r="N38" s="456">
        <v>3275413.0638281535</v>
      </c>
      <c r="O38" s="475" t="s">
        <v>358</v>
      </c>
      <c r="P38" s="495">
        <v>0.77300000000000002</v>
      </c>
      <c r="Q38" s="373" t="s">
        <v>439</v>
      </c>
      <c r="R38" s="496" t="s">
        <v>439</v>
      </c>
      <c r="S38" s="16">
        <v>0</v>
      </c>
      <c r="T38" s="498">
        <f t="shared" si="1"/>
        <v>0</v>
      </c>
      <c r="U38" s="16">
        <v>0</v>
      </c>
      <c r="V38" s="498">
        <f t="shared" si="1"/>
        <v>0</v>
      </c>
      <c r="W38" s="16">
        <v>0</v>
      </c>
      <c r="X38" s="90">
        <f t="shared" si="2"/>
        <v>0</v>
      </c>
      <c r="Y38" s="16"/>
      <c r="Z38" s="9"/>
      <c r="AA38" s="16">
        <f t="shared" si="53"/>
        <v>0</v>
      </c>
      <c r="AB38" s="9">
        <f t="shared" si="53"/>
        <v>0</v>
      </c>
      <c r="AC38" s="510">
        <f>U38+W38+AA38</f>
        <v>0</v>
      </c>
      <c r="AD38" s="498">
        <f t="shared" si="54"/>
        <v>0</v>
      </c>
      <c r="AE38" s="465">
        <v>0</v>
      </c>
      <c r="AF38" s="498">
        <f t="shared" si="55"/>
        <v>0</v>
      </c>
      <c r="AG38" s="16">
        <v>0</v>
      </c>
      <c r="AH38" s="498">
        <f t="shared" si="56"/>
        <v>0</v>
      </c>
      <c r="AI38" s="16">
        <v>0</v>
      </c>
      <c r="AJ38" s="498">
        <f t="shared" si="57"/>
        <v>0</v>
      </c>
      <c r="AK38" s="500">
        <f t="shared" si="58"/>
        <v>0</v>
      </c>
      <c r="AL38" s="501">
        <f t="shared" si="58"/>
        <v>0</v>
      </c>
      <c r="AM38" s="502">
        <f t="shared" si="16"/>
        <v>0</v>
      </c>
      <c r="AN38" s="503">
        <f t="shared" si="59"/>
        <v>0</v>
      </c>
      <c r="AO38" s="504">
        <f t="shared" si="59"/>
        <v>0</v>
      </c>
      <c r="AP38" s="503">
        <f t="shared" si="60"/>
        <v>0</v>
      </c>
      <c r="AQ38" s="504">
        <f t="shared" si="60"/>
        <v>0</v>
      </c>
      <c r="AR38" s="503">
        <f t="shared" si="61"/>
        <v>0</v>
      </c>
      <c r="AS38" s="9">
        <v>0</v>
      </c>
      <c r="AT38" s="503">
        <f t="shared" si="62"/>
        <v>0</v>
      </c>
      <c r="AU38" s="9">
        <v>0</v>
      </c>
      <c r="AV38" s="505">
        <f t="shared" si="63"/>
        <v>0</v>
      </c>
      <c r="AW38" s="506">
        <f t="shared" si="63"/>
        <v>0</v>
      </c>
      <c r="AX38" s="20" t="s">
        <v>358</v>
      </c>
      <c r="AY38" s="507" t="s">
        <v>358</v>
      </c>
      <c r="AZ38" s="507" t="s">
        <v>358</v>
      </c>
      <c r="BA38" s="507" t="s">
        <v>358</v>
      </c>
      <c r="BB38" s="507" t="s">
        <v>358</v>
      </c>
      <c r="BC38" s="507" t="s">
        <v>358</v>
      </c>
      <c r="BD38" s="507" t="s">
        <v>358</v>
      </c>
      <c r="BE38" s="507" t="s">
        <v>358</v>
      </c>
      <c r="BF38" s="474">
        <f t="shared" si="14"/>
        <v>3275413.0638281535</v>
      </c>
      <c r="BG38" s="475">
        <v>0</v>
      </c>
      <c r="BH38" s="476">
        <f t="shared" si="64"/>
        <v>0.77300000000000002</v>
      </c>
      <c r="BI38" s="475">
        <v>0</v>
      </c>
      <c r="BJ38" s="477">
        <f t="shared" si="65"/>
        <v>161.09469593625207</v>
      </c>
      <c r="BK38" s="475">
        <v>0</v>
      </c>
      <c r="BL38" s="475">
        <v>0.95</v>
      </c>
      <c r="BM38" s="475">
        <v>0</v>
      </c>
      <c r="BN38" s="478" t="s">
        <v>358</v>
      </c>
      <c r="BO38" s="475">
        <v>0</v>
      </c>
      <c r="BP38" s="475">
        <v>0</v>
      </c>
      <c r="BQ38" s="479">
        <v>0</v>
      </c>
      <c r="BR38" s="480"/>
      <c r="BS38" s="457">
        <v>0</v>
      </c>
      <c r="BT38" s="481" t="s">
        <v>362</v>
      </c>
      <c r="BU38" s="457" t="s">
        <v>358</v>
      </c>
      <c r="BV38" s="483">
        <v>0</v>
      </c>
      <c r="BW38" s="508" t="s">
        <v>358</v>
      </c>
      <c r="BX38" s="485" t="s">
        <v>358</v>
      </c>
      <c r="BY38" s="486" t="s">
        <v>358</v>
      </c>
      <c r="BZ38" s="487" t="s">
        <v>358</v>
      </c>
      <c r="CA38" s="488" t="s">
        <v>358</v>
      </c>
      <c r="CB38" s="489" t="s">
        <v>358</v>
      </c>
      <c r="CC38" s="490" t="s">
        <v>358</v>
      </c>
      <c r="CD38" s="491" t="s">
        <v>358</v>
      </c>
      <c r="CE38" s="491" t="s">
        <v>358</v>
      </c>
      <c r="CF38" s="458" t="s">
        <v>358</v>
      </c>
      <c r="CG38" s="364" t="s">
        <v>358</v>
      </c>
      <c r="CH38" s="373" t="s">
        <v>358</v>
      </c>
      <c r="CI38" s="509" t="s">
        <v>358</v>
      </c>
      <c r="CJ38" s="459" t="s">
        <v>358</v>
      </c>
      <c r="CK38" s="483" t="s">
        <v>358</v>
      </c>
      <c r="CL38" s="483">
        <v>0</v>
      </c>
    </row>
    <row r="39" spans="1:90" ht="30" customHeight="1" thickBot="1" x14ac:dyDescent="0.35">
      <c r="A39" s="57" t="str">
        <f t="shared" si="0"/>
        <v>Unitil - FG&amp;E</v>
      </c>
      <c r="B39" s="63" t="s">
        <v>358</v>
      </c>
      <c r="C39" s="63" t="s">
        <v>358</v>
      </c>
      <c r="D39" s="55" t="s">
        <v>379</v>
      </c>
      <c r="E39" s="55" t="s">
        <v>360</v>
      </c>
      <c r="F39" s="55" t="s">
        <v>386</v>
      </c>
      <c r="G39" s="55" t="s">
        <v>360</v>
      </c>
      <c r="H39" s="9" t="s">
        <v>362</v>
      </c>
      <c r="I39" s="15" t="s">
        <v>442</v>
      </c>
      <c r="J39" s="114" t="s">
        <v>436</v>
      </c>
      <c r="K39" s="528">
        <v>2.122524341627205</v>
      </c>
      <c r="L39" s="494">
        <v>0.25</v>
      </c>
      <c r="M39" s="299">
        <v>0</v>
      </c>
      <c r="N39" s="456">
        <v>0</v>
      </c>
      <c r="O39" s="475" t="s">
        <v>358</v>
      </c>
      <c r="P39" s="495">
        <v>0</v>
      </c>
      <c r="Q39" s="373" t="s">
        <v>439</v>
      </c>
      <c r="R39" s="496" t="s">
        <v>439</v>
      </c>
      <c r="S39" s="16">
        <v>1</v>
      </c>
      <c r="T39" s="498">
        <v>0</v>
      </c>
      <c r="U39" s="16">
        <v>0</v>
      </c>
      <c r="V39" s="498">
        <v>0</v>
      </c>
      <c r="W39" s="16">
        <v>0</v>
      </c>
      <c r="X39" s="90">
        <f t="shared" si="2"/>
        <v>0</v>
      </c>
      <c r="Y39" s="16"/>
      <c r="Z39" s="9"/>
      <c r="AA39" s="16">
        <f t="shared" si="53"/>
        <v>1</v>
      </c>
      <c r="AB39" s="9">
        <f t="shared" si="53"/>
        <v>0</v>
      </c>
      <c r="AC39" s="499">
        <v>1000</v>
      </c>
      <c r="AD39" s="498">
        <v>0</v>
      </c>
      <c r="AE39" s="465">
        <v>0</v>
      </c>
      <c r="AF39" s="498">
        <v>0</v>
      </c>
      <c r="AG39" s="16">
        <v>0</v>
      </c>
      <c r="AH39" s="498">
        <v>0</v>
      </c>
      <c r="AI39" s="16">
        <v>0</v>
      </c>
      <c r="AJ39" s="498">
        <v>0</v>
      </c>
      <c r="AK39" s="500">
        <f t="shared" si="58"/>
        <v>1000</v>
      </c>
      <c r="AL39" s="501">
        <f t="shared" si="58"/>
        <v>0</v>
      </c>
      <c r="AM39" s="502" t="str">
        <f t="shared" si="16"/>
        <v/>
      </c>
      <c r="AN39" s="503">
        <f t="shared" si="59"/>
        <v>1629360</v>
      </c>
      <c r="AO39" s="504">
        <f t="shared" si="59"/>
        <v>0</v>
      </c>
      <c r="AP39" s="503">
        <f t="shared" si="60"/>
        <v>0</v>
      </c>
      <c r="AQ39" s="504">
        <f t="shared" si="60"/>
        <v>0</v>
      </c>
      <c r="AR39" s="503">
        <f t="shared" si="61"/>
        <v>0</v>
      </c>
      <c r="AS39" s="9">
        <v>0</v>
      </c>
      <c r="AT39" s="503">
        <f t="shared" si="62"/>
        <v>0</v>
      </c>
      <c r="AU39" s="9">
        <v>0</v>
      </c>
      <c r="AV39" s="505">
        <f t="shared" si="63"/>
        <v>1629360</v>
      </c>
      <c r="AW39" s="506">
        <f t="shared" si="63"/>
        <v>0</v>
      </c>
      <c r="AX39" s="20" t="s">
        <v>358</v>
      </c>
      <c r="AY39" s="507" t="s">
        <v>358</v>
      </c>
      <c r="AZ39" s="507" t="s">
        <v>358</v>
      </c>
      <c r="BA39" s="507" t="s">
        <v>358</v>
      </c>
      <c r="BB39" s="507" t="s">
        <v>358</v>
      </c>
      <c r="BC39" s="507" t="s">
        <v>358</v>
      </c>
      <c r="BD39" s="507" t="s">
        <v>358</v>
      </c>
      <c r="BE39" s="507" t="s">
        <v>358</v>
      </c>
      <c r="BF39" s="474">
        <f t="shared" si="14"/>
        <v>0</v>
      </c>
      <c r="BG39" s="475">
        <v>0</v>
      </c>
      <c r="BH39" s="476">
        <f t="shared" si="64"/>
        <v>0</v>
      </c>
      <c r="BI39" s="475">
        <v>0</v>
      </c>
      <c r="BJ39" s="477">
        <f t="shared" si="65"/>
        <v>0</v>
      </c>
      <c r="BK39" s="475">
        <v>0</v>
      </c>
      <c r="BL39" s="475">
        <v>0.95</v>
      </c>
      <c r="BM39" s="475">
        <v>0</v>
      </c>
      <c r="BN39" s="478" t="s">
        <v>358</v>
      </c>
      <c r="BO39" s="475">
        <v>0</v>
      </c>
      <c r="BP39" s="475">
        <v>0</v>
      </c>
      <c r="BQ39" s="479">
        <v>0</v>
      </c>
      <c r="BR39" s="480"/>
      <c r="BS39" s="457">
        <v>0</v>
      </c>
      <c r="BT39" s="481" t="s">
        <v>362</v>
      </c>
      <c r="BU39" s="457" t="s">
        <v>358</v>
      </c>
      <c r="BV39" s="483">
        <v>0</v>
      </c>
      <c r="BW39" s="508" t="s">
        <v>358</v>
      </c>
      <c r="BX39" s="485" t="s">
        <v>358</v>
      </c>
      <c r="BY39" s="486">
        <v>159</v>
      </c>
      <c r="BZ39" s="487" t="s">
        <v>358</v>
      </c>
      <c r="CA39" s="488" t="s">
        <v>358</v>
      </c>
      <c r="CB39" s="489" t="s">
        <v>358</v>
      </c>
      <c r="CC39" s="490">
        <v>2</v>
      </c>
      <c r="CD39" s="491" t="s">
        <v>358</v>
      </c>
      <c r="CE39" s="491" t="s">
        <v>358</v>
      </c>
      <c r="CF39" s="458" t="s">
        <v>358</v>
      </c>
      <c r="CG39" s="364" t="s">
        <v>358</v>
      </c>
      <c r="CH39" s="373" t="s">
        <v>358</v>
      </c>
      <c r="CI39" s="509" t="s">
        <v>358</v>
      </c>
      <c r="CJ39" s="459" t="s">
        <v>358</v>
      </c>
      <c r="CK39" s="483" t="s">
        <v>358</v>
      </c>
      <c r="CL39" s="483">
        <v>0</v>
      </c>
    </row>
    <row r="40" spans="1:90" ht="30" customHeight="1" thickBot="1" x14ac:dyDescent="0.35">
      <c r="A40" s="57" t="str">
        <f t="shared" si="0"/>
        <v>Unitil - FG&amp;E</v>
      </c>
      <c r="B40" s="63" t="s">
        <v>358</v>
      </c>
      <c r="C40" s="63" t="s">
        <v>358</v>
      </c>
      <c r="D40" s="55" t="s">
        <v>379</v>
      </c>
      <c r="E40" s="55" t="s">
        <v>360</v>
      </c>
      <c r="F40" s="55" t="s">
        <v>387</v>
      </c>
      <c r="G40" s="55" t="s">
        <v>360</v>
      </c>
      <c r="H40" s="9" t="s">
        <v>362</v>
      </c>
      <c r="I40" s="15" t="s">
        <v>442</v>
      </c>
      <c r="J40" s="114" t="s">
        <v>436</v>
      </c>
      <c r="K40" s="494">
        <v>8.533121508568831</v>
      </c>
      <c r="L40" s="494">
        <v>1.7171137049071972</v>
      </c>
      <c r="M40" s="299">
        <v>1</v>
      </c>
      <c r="N40" s="456">
        <v>2499991.8598429631</v>
      </c>
      <c r="O40" s="475" t="s">
        <v>437</v>
      </c>
      <c r="P40" s="495">
        <v>0.59</v>
      </c>
      <c r="Q40" s="373" t="s">
        <v>439</v>
      </c>
      <c r="R40" s="496" t="s">
        <v>439</v>
      </c>
      <c r="S40" s="16">
        <v>0</v>
      </c>
      <c r="T40" s="498">
        <f t="shared" si="1"/>
        <v>0</v>
      </c>
      <c r="U40" s="16">
        <v>0</v>
      </c>
      <c r="V40" s="498">
        <f t="shared" si="1"/>
        <v>0</v>
      </c>
      <c r="W40" s="16">
        <v>0</v>
      </c>
      <c r="X40" s="90">
        <f t="shared" si="2"/>
        <v>0</v>
      </c>
      <c r="Y40" s="16"/>
      <c r="Z40" s="9"/>
      <c r="AA40" s="16">
        <f t="shared" si="53"/>
        <v>0</v>
      </c>
      <c r="AB40" s="9">
        <f t="shared" si="53"/>
        <v>0</v>
      </c>
      <c r="AC40" s="510">
        <f>U40+W40+AA40</f>
        <v>0</v>
      </c>
      <c r="AD40" s="498">
        <f t="shared" ref="AD40:AD41" si="66">AC40</f>
        <v>0</v>
      </c>
      <c r="AE40" s="465">
        <v>0</v>
      </c>
      <c r="AF40" s="498">
        <f t="shared" ref="AF40:AF41" si="67">AE40</f>
        <v>0</v>
      </c>
      <c r="AG40" s="16">
        <v>0</v>
      </c>
      <c r="AH40" s="498">
        <f t="shared" ref="AH40:AH41" si="68">AG40</f>
        <v>0</v>
      </c>
      <c r="AI40" s="16">
        <v>0</v>
      </c>
      <c r="AJ40" s="498">
        <f t="shared" ref="AJ40:AJ41" si="69">AI40</f>
        <v>0</v>
      </c>
      <c r="AK40" s="500">
        <f t="shared" si="58"/>
        <v>0</v>
      </c>
      <c r="AL40" s="501">
        <f t="shared" si="58"/>
        <v>0</v>
      </c>
      <c r="AM40" s="502">
        <f t="shared" si="16"/>
        <v>0</v>
      </c>
      <c r="AN40" s="503">
        <f t="shared" si="59"/>
        <v>0</v>
      </c>
      <c r="AO40" s="504">
        <f t="shared" si="59"/>
        <v>0</v>
      </c>
      <c r="AP40" s="503">
        <f t="shared" si="60"/>
        <v>0</v>
      </c>
      <c r="AQ40" s="504">
        <f t="shared" si="60"/>
        <v>0</v>
      </c>
      <c r="AR40" s="503">
        <f t="shared" si="61"/>
        <v>0</v>
      </c>
      <c r="AS40" s="9">
        <v>0</v>
      </c>
      <c r="AT40" s="503">
        <f t="shared" si="62"/>
        <v>0</v>
      </c>
      <c r="AU40" s="9">
        <v>0</v>
      </c>
      <c r="AV40" s="505">
        <f t="shared" si="63"/>
        <v>0</v>
      </c>
      <c r="AW40" s="506">
        <f t="shared" si="63"/>
        <v>0</v>
      </c>
      <c r="AX40" s="20" t="s">
        <v>358</v>
      </c>
      <c r="AY40" s="507" t="s">
        <v>358</v>
      </c>
      <c r="AZ40" s="507" t="s">
        <v>358</v>
      </c>
      <c r="BA40" s="507" t="s">
        <v>358</v>
      </c>
      <c r="BB40" s="507" t="s">
        <v>358</v>
      </c>
      <c r="BC40" s="507" t="s">
        <v>358</v>
      </c>
      <c r="BD40" s="507" t="s">
        <v>358</v>
      </c>
      <c r="BE40" s="507" t="s">
        <v>358</v>
      </c>
      <c r="BF40" s="474">
        <f t="shared" si="14"/>
        <v>2499991.8598429631</v>
      </c>
      <c r="BG40" s="475">
        <v>0</v>
      </c>
      <c r="BH40" s="476">
        <f t="shared" si="64"/>
        <v>0.59</v>
      </c>
      <c r="BI40" s="475">
        <v>0</v>
      </c>
      <c r="BJ40" s="477">
        <f t="shared" si="65"/>
        <v>122.95714178834247</v>
      </c>
      <c r="BK40" s="475">
        <v>0</v>
      </c>
      <c r="BL40" s="475">
        <v>0.95</v>
      </c>
      <c r="BM40" s="475">
        <v>0</v>
      </c>
      <c r="BN40" s="478" t="s">
        <v>358</v>
      </c>
      <c r="BO40" s="475">
        <v>0</v>
      </c>
      <c r="BP40" s="475">
        <v>0</v>
      </c>
      <c r="BQ40" s="479">
        <v>0</v>
      </c>
      <c r="BR40" s="480"/>
      <c r="BS40" s="457">
        <v>0</v>
      </c>
      <c r="BT40" s="481" t="s">
        <v>362</v>
      </c>
      <c r="BU40" s="457" t="s">
        <v>358</v>
      </c>
      <c r="BV40" s="483">
        <v>0</v>
      </c>
      <c r="BW40" s="508" t="s">
        <v>358</v>
      </c>
      <c r="BX40" s="485" t="s">
        <v>358</v>
      </c>
      <c r="BY40" s="487">
        <v>95</v>
      </c>
      <c r="BZ40" s="487">
        <v>-61.583329999999997</v>
      </c>
      <c r="CA40" s="488">
        <v>0</v>
      </c>
      <c r="CB40" s="489">
        <v>32.86</v>
      </c>
      <c r="CC40" s="490">
        <v>1</v>
      </c>
      <c r="CD40" s="491">
        <v>0.11099999999999999</v>
      </c>
      <c r="CE40" s="491">
        <v>0</v>
      </c>
      <c r="CF40" s="458">
        <v>0.83333330000000005</v>
      </c>
      <c r="CG40" s="364" t="s">
        <v>358</v>
      </c>
      <c r="CH40" s="373" t="s">
        <v>358</v>
      </c>
      <c r="CI40" s="509" t="s">
        <v>358</v>
      </c>
      <c r="CJ40" s="459" t="s">
        <v>358</v>
      </c>
      <c r="CK40" s="483" t="s">
        <v>358</v>
      </c>
      <c r="CL40" s="483">
        <v>0</v>
      </c>
    </row>
    <row r="41" spans="1:90" ht="30" customHeight="1" x14ac:dyDescent="0.3">
      <c r="A41" s="57" t="str">
        <f t="shared" si="0"/>
        <v>Unitil - FG&amp;E</v>
      </c>
      <c r="B41" s="63" t="s">
        <v>358</v>
      </c>
      <c r="C41" s="63" t="s">
        <v>358</v>
      </c>
      <c r="D41" s="55" t="s">
        <v>379</v>
      </c>
      <c r="E41" s="55" t="s">
        <v>360</v>
      </c>
      <c r="F41" s="55" t="s">
        <v>388</v>
      </c>
      <c r="G41" s="55" t="s">
        <v>360</v>
      </c>
      <c r="H41" s="9" t="s">
        <v>362</v>
      </c>
      <c r="I41" s="15" t="s">
        <v>442</v>
      </c>
      <c r="J41" s="114" t="s">
        <v>444</v>
      </c>
      <c r="K41" s="494">
        <v>9.8000000000000007</v>
      </c>
      <c r="L41" s="494" t="s">
        <v>358</v>
      </c>
      <c r="M41" s="299">
        <v>485</v>
      </c>
      <c r="N41" s="456">
        <v>6885570.8004149422</v>
      </c>
      <c r="O41" s="475" t="s">
        <v>437</v>
      </c>
      <c r="P41" s="495">
        <v>1.625</v>
      </c>
      <c r="Q41" s="373" t="s">
        <v>439</v>
      </c>
      <c r="R41" s="496" t="s">
        <v>439</v>
      </c>
      <c r="S41" s="16">
        <v>0</v>
      </c>
      <c r="T41" s="498">
        <f t="shared" si="1"/>
        <v>0</v>
      </c>
      <c r="U41" s="16">
        <v>0</v>
      </c>
      <c r="V41" s="498">
        <f t="shared" si="1"/>
        <v>0</v>
      </c>
      <c r="W41" s="16">
        <v>0</v>
      </c>
      <c r="X41" s="90">
        <f t="shared" si="2"/>
        <v>0</v>
      </c>
      <c r="Y41" s="16"/>
      <c r="Z41" s="9"/>
      <c r="AA41" s="16">
        <f t="shared" si="53"/>
        <v>0</v>
      </c>
      <c r="AB41" s="9">
        <f t="shared" si="53"/>
        <v>0</v>
      </c>
      <c r="AC41" s="510">
        <f>U41+W41+AA41</f>
        <v>0</v>
      </c>
      <c r="AD41" s="498">
        <f t="shared" si="66"/>
        <v>0</v>
      </c>
      <c r="AE41" s="465">
        <v>0</v>
      </c>
      <c r="AF41" s="498">
        <f t="shared" si="67"/>
        <v>0</v>
      </c>
      <c r="AG41" s="16">
        <v>0</v>
      </c>
      <c r="AH41" s="498">
        <f t="shared" si="68"/>
        <v>0</v>
      </c>
      <c r="AI41" s="16">
        <v>0</v>
      </c>
      <c r="AJ41" s="498">
        <f t="shared" si="69"/>
        <v>0</v>
      </c>
      <c r="AK41" s="500">
        <f t="shared" si="58"/>
        <v>0</v>
      </c>
      <c r="AL41" s="501">
        <f t="shared" si="58"/>
        <v>0</v>
      </c>
      <c r="AM41" s="502">
        <f t="shared" si="16"/>
        <v>0</v>
      </c>
      <c r="AN41" s="503">
        <f t="shared" si="59"/>
        <v>0</v>
      </c>
      <c r="AO41" s="504">
        <f t="shared" si="59"/>
        <v>0</v>
      </c>
      <c r="AP41" s="503">
        <f t="shared" si="60"/>
        <v>0</v>
      </c>
      <c r="AQ41" s="504">
        <f t="shared" si="60"/>
        <v>0</v>
      </c>
      <c r="AR41" s="503">
        <f t="shared" si="61"/>
        <v>0</v>
      </c>
      <c r="AS41" s="9">
        <v>0</v>
      </c>
      <c r="AT41" s="503">
        <f t="shared" si="62"/>
        <v>0</v>
      </c>
      <c r="AU41" s="9">
        <v>0</v>
      </c>
      <c r="AV41" s="505">
        <f t="shared" si="63"/>
        <v>0</v>
      </c>
      <c r="AW41" s="506">
        <f t="shared" si="63"/>
        <v>0</v>
      </c>
      <c r="AX41" s="20" t="s">
        <v>358</v>
      </c>
      <c r="AY41" s="507" t="s">
        <v>358</v>
      </c>
      <c r="AZ41" s="507" t="s">
        <v>358</v>
      </c>
      <c r="BA41" s="507" t="s">
        <v>358</v>
      </c>
      <c r="BB41" s="507" t="s">
        <v>358</v>
      </c>
      <c r="BC41" s="507" t="s">
        <v>358</v>
      </c>
      <c r="BD41" s="507" t="s">
        <v>358</v>
      </c>
      <c r="BE41" s="507" t="s">
        <v>358</v>
      </c>
      <c r="BF41" s="474">
        <f t="shared" si="14"/>
        <v>6885570.8004149422</v>
      </c>
      <c r="BG41" s="475">
        <v>0</v>
      </c>
      <c r="BH41" s="476">
        <f t="shared" si="64"/>
        <v>1.625</v>
      </c>
      <c r="BI41" s="475">
        <v>0</v>
      </c>
      <c r="BJ41" s="477">
        <f t="shared" si="65"/>
        <v>338.65314475602798</v>
      </c>
      <c r="BK41" s="475">
        <v>0</v>
      </c>
      <c r="BL41" s="475">
        <v>0.95</v>
      </c>
      <c r="BM41" s="475">
        <v>0</v>
      </c>
      <c r="BN41" s="478" t="s">
        <v>358</v>
      </c>
      <c r="BO41" s="475">
        <v>0</v>
      </c>
      <c r="BP41" s="475">
        <v>0</v>
      </c>
      <c r="BQ41" s="479">
        <v>0.33333333333333331</v>
      </c>
      <c r="BR41" s="480"/>
      <c r="BS41" s="457">
        <v>0</v>
      </c>
      <c r="BT41" s="481" t="s">
        <v>362</v>
      </c>
      <c r="BU41" s="457" t="s">
        <v>358</v>
      </c>
      <c r="BV41" s="483">
        <v>0</v>
      </c>
      <c r="BW41" s="508" t="s">
        <v>358</v>
      </c>
      <c r="BX41" s="485" t="s">
        <v>358</v>
      </c>
      <c r="BY41" s="529">
        <v>95</v>
      </c>
      <c r="BZ41" s="529">
        <v>-19.954319999999996</v>
      </c>
      <c r="CA41" s="530">
        <v>0</v>
      </c>
      <c r="CB41" s="531">
        <v>17.136669999999999</v>
      </c>
      <c r="CC41" s="532">
        <v>1</v>
      </c>
      <c r="CD41" s="533">
        <v>-0.33525269999999996</v>
      </c>
      <c r="CE41" s="533">
        <v>0</v>
      </c>
      <c r="CF41" s="534">
        <v>0.32533329999999999</v>
      </c>
      <c r="CG41" s="364" t="s">
        <v>358</v>
      </c>
      <c r="CH41" s="373" t="s">
        <v>358</v>
      </c>
      <c r="CI41" s="509" t="s">
        <v>358</v>
      </c>
      <c r="CJ41" s="459" t="s">
        <v>358</v>
      </c>
      <c r="CK41" s="483" t="s">
        <v>358</v>
      </c>
      <c r="CL41" s="483">
        <v>0</v>
      </c>
    </row>
    <row r="42" spans="1:90" ht="30" customHeight="1" thickBot="1" x14ac:dyDescent="0.35">
      <c r="A42" s="57" t="str">
        <f t="shared" si="0"/>
        <v>Unitil - FG&amp;E</v>
      </c>
      <c r="B42" s="63" t="s">
        <v>358</v>
      </c>
      <c r="C42" s="63" t="s">
        <v>358</v>
      </c>
      <c r="D42" s="55" t="s">
        <v>379</v>
      </c>
      <c r="E42" s="55" t="s">
        <v>360</v>
      </c>
      <c r="F42" s="448"/>
      <c r="G42" s="448"/>
      <c r="H42" s="449"/>
      <c r="I42" s="511"/>
      <c r="J42" s="448"/>
      <c r="K42" s="448" t="s">
        <v>440</v>
      </c>
      <c r="L42" s="448"/>
      <c r="M42" s="448" t="s">
        <v>440</v>
      </c>
      <c r="N42" s="512"/>
      <c r="O42" s="512"/>
      <c r="P42" s="513" t="s">
        <v>440</v>
      </c>
      <c r="Q42" s="514"/>
      <c r="R42" s="513"/>
      <c r="S42" s="515"/>
      <c r="T42" s="449"/>
      <c r="U42" s="515"/>
      <c r="V42" s="449"/>
      <c r="W42" s="515"/>
      <c r="X42" s="515"/>
      <c r="Y42" s="515"/>
      <c r="Z42" s="449"/>
      <c r="AA42" s="515"/>
      <c r="AB42" s="449"/>
      <c r="AC42" s="516"/>
      <c r="AD42" s="449"/>
      <c r="AE42" s="517"/>
      <c r="AF42" s="449"/>
      <c r="AG42" s="515"/>
      <c r="AH42" s="449"/>
      <c r="AI42" s="515"/>
      <c r="AJ42" s="449"/>
      <c r="AK42" s="511"/>
      <c r="AL42" s="449"/>
      <c r="AM42" s="518"/>
      <c r="AN42" s="515"/>
      <c r="AO42" s="449"/>
      <c r="AP42" s="515"/>
      <c r="AQ42" s="449"/>
      <c r="AR42" s="515"/>
      <c r="AS42" s="449"/>
      <c r="AT42" s="515"/>
      <c r="AU42" s="449"/>
      <c r="AV42" s="515"/>
      <c r="AW42" s="449"/>
      <c r="AX42" s="20" t="s">
        <v>358</v>
      </c>
      <c r="AY42" s="507" t="s">
        <v>358</v>
      </c>
      <c r="AZ42" s="507" t="s">
        <v>358</v>
      </c>
      <c r="BA42" s="507" t="s">
        <v>358</v>
      </c>
      <c r="BB42" s="507" t="s">
        <v>358</v>
      </c>
      <c r="BC42" s="507" t="s">
        <v>358</v>
      </c>
      <c r="BD42" s="507" t="s">
        <v>358</v>
      </c>
      <c r="BE42" s="507" t="s">
        <v>358</v>
      </c>
      <c r="BF42" s="512"/>
      <c r="BG42" s="480"/>
      <c r="BH42" s="480"/>
      <c r="BI42" s="480"/>
      <c r="BJ42" s="519"/>
      <c r="BK42" s="480"/>
      <c r="BL42" s="480"/>
      <c r="BM42" s="480"/>
      <c r="BN42" s="480"/>
      <c r="BO42" s="480"/>
      <c r="BP42" s="480"/>
      <c r="BQ42" s="480"/>
      <c r="BR42" s="480"/>
      <c r="BS42" s="457">
        <v>0</v>
      </c>
      <c r="BT42" s="481" t="s">
        <v>362</v>
      </c>
      <c r="BU42" s="457" t="s">
        <v>358</v>
      </c>
      <c r="BV42" s="483">
        <v>0</v>
      </c>
      <c r="BW42" s="508" t="s">
        <v>358</v>
      </c>
      <c r="BX42" s="485" t="s">
        <v>358</v>
      </c>
      <c r="BY42" s="520"/>
      <c r="BZ42" s="521"/>
      <c r="CA42" s="522"/>
      <c r="CB42" s="523"/>
      <c r="CC42" s="524"/>
      <c r="CD42" s="525"/>
      <c r="CE42" s="525"/>
      <c r="CF42" s="526"/>
      <c r="CG42" s="364" t="s">
        <v>358</v>
      </c>
      <c r="CH42" s="373" t="s">
        <v>358</v>
      </c>
      <c r="CI42" s="509" t="s">
        <v>358</v>
      </c>
      <c r="CJ42" s="459" t="s">
        <v>358</v>
      </c>
      <c r="CK42" s="483" t="s">
        <v>358</v>
      </c>
      <c r="CL42" s="483">
        <v>0</v>
      </c>
    </row>
    <row r="43" spans="1:90" ht="30" customHeight="1" thickBot="1" x14ac:dyDescent="0.35">
      <c r="A43" s="57" t="str">
        <f t="shared" si="0"/>
        <v>Unitil - FG&amp;E</v>
      </c>
      <c r="B43" s="63" t="s">
        <v>358</v>
      </c>
      <c r="C43" s="63" t="s">
        <v>358</v>
      </c>
      <c r="D43" s="55" t="s">
        <v>389</v>
      </c>
      <c r="E43" s="55" t="s">
        <v>360</v>
      </c>
      <c r="F43" s="55" t="s">
        <v>390</v>
      </c>
      <c r="G43" s="55" t="s">
        <v>360</v>
      </c>
      <c r="H43" s="9" t="s">
        <v>362</v>
      </c>
      <c r="I43" s="15" t="s">
        <v>435</v>
      </c>
      <c r="J43" s="114" t="s">
        <v>436</v>
      </c>
      <c r="K43" s="494">
        <v>9.5609204577802025</v>
      </c>
      <c r="L43" s="494">
        <v>12.561166068941279</v>
      </c>
      <c r="M43" s="299">
        <v>1227</v>
      </c>
      <c r="N43" s="456">
        <v>10601660.395469651</v>
      </c>
      <c r="O43" s="475" t="s">
        <v>437</v>
      </c>
      <c r="P43" s="495">
        <v>2.5019999999999998</v>
      </c>
      <c r="Q43" s="373" t="s">
        <v>439</v>
      </c>
      <c r="R43" s="496" t="s">
        <v>439</v>
      </c>
      <c r="S43" s="497">
        <v>88</v>
      </c>
      <c r="T43" s="498">
        <f t="shared" si="1"/>
        <v>88</v>
      </c>
      <c r="U43" s="16">
        <v>0</v>
      </c>
      <c r="V43" s="498">
        <f t="shared" si="1"/>
        <v>0</v>
      </c>
      <c r="W43" s="16">
        <v>1</v>
      </c>
      <c r="X43" s="90">
        <f t="shared" si="2"/>
        <v>1</v>
      </c>
      <c r="Y43" s="16"/>
      <c r="Z43" s="9"/>
      <c r="AA43" s="16">
        <f t="shared" ref="AA43:AB45" si="70">S43+U43+W43+Y43</f>
        <v>89</v>
      </c>
      <c r="AB43" s="9">
        <f t="shared" si="70"/>
        <v>89</v>
      </c>
      <c r="AC43" s="499">
        <v>761.3</v>
      </c>
      <c r="AD43" s="498">
        <f t="shared" ref="AD43:AD45" si="71">AC43</f>
        <v>761.3</v>
      </c>
      <c r="AE43" s="465">
        <v>0</v>
      </c>
      <c r="AF43" s="498">
        <f t="shared" ref="AF43:AF45" si="72">AE43</f>
        <v>0</v>
      </c>
      <c r="AG43" s="16">
        <v>9.1999999999999993</v>
      </c>
      <c r="AH43" s="498">
        <f t="shared" ref="AH43:AH45" si="73">AG43</f>
        <v>9.1999999999999993</v>
      </c>
      <c r="AI43" s="16">
        <v>0</v>
      </c>
      <c r="AJ43" s="498">
        <f t="shared" ref="AJ43:AJ45" si="74">AI43</f>
        <v>0</v>
      </c>
      <c r="AK43" s="500">
        <f t="shared" ref="AK43:AL45" si="75">AC43+AE43+AG43+AI43</f>
        <v>770.5</v>
      </c>
      <c r="AL43" s="501">
        <f t="shared" si="75"/>
        <v>770.5</v>
      </c>
      <c r="AM43" s="502">
        <f t="shared" si="16"/>
        <v>0.30795363709032775</v>
      </c>
      <c r="AN43" s="503">
        <f t="shared" ref="AN43:AO45" si="76">AC43*0.186*8760</f>
        <v>1240431.7679999999</v>
      </c>
      <c r="AO43" s="504">
        <f t="shared" si="76"/>
        <v>1240431.7679999999</v>
      </c>
      <c r="AP43" s="503">
        <f t="shared" ref="AP43:AQ45" si="77">AE43*8760</f>
        <v>0</v>
      </c>
      <c r="AQ43" s="504">
        <f t="shared" si="77"/>
        <v>0</v>
      </c>
      <c r="AR43" s="503">
        <f t="shared" ref="AR43:AR45" si="78">AG43*0.186*8760</f>
        <v>14990.111999999999</v>
      </c>
      <c r="AS43" s="9">
        <v>0</v>
      </c>
      <c r="AT43" s="503">
        <f t="shared" ref="AT43:AT45" si="79">AI43*0.186*8760</f>
        <v>0</v>
      </c>
      <c r="AU43" s="9">
        <v>0</v>
      </c>
      <c r="AV43" s="505">
        <f t="shared" ref="AV43:AW45" si="80">AN43+AP43+AR43+AT43</f>
        <v>1255421.8799999999</v>
      </c>
      <c r="AW43" s="506">
        <f t="shared" si="80"/>
        <v>1240431.7679999999</v>
      </c>
      <c r="AX43" s="20" t="s">
        <v>358</v>
      </c>
      <c r="AY43" s="507" t="s">
        <v>358</v>
      </c>
      <c r="AZ43" s="507" t="s">
        <v>358</v>
      </c>
      <c r="BA43" s="507" t="s">
        <v>358</v>
      </c>
      <c r="BB43" s="507" t="s">
        <v>358</v>
      </c>
      <c r="BC43" s="507" t="s">
        <v>358</v>
      </c>
      <c r="BD43" s="507" t="s">
        <v>358</v>
      </c>
      <c r="BE43" s="507" t="s">
        <v>358</v>
      </c>
      <c r="BF43" s="474">
        <f t="shared" si="14"/>
        <v>10601660.395469651</v>
      </c>
      <c r="BG43" s="475">
        <v>0</v>
      </c>
      <c r="BH43" s="476">
        <f t="shared" ref="BH43:BH45" si="81">P43</f>
        <v>2.5019999999999998</v>
      </c>
      <c r="BI43" s="475">
        <v>0</v>
      </c>
      <c r="BJ43" s="477">
        <f>(((92178/SUM(P$15:P$70))*P43)/92178)*21417</f>
        <v>521.42164195666578</v>
      </c>
      <c r="BK43" s="475">
        <v>0</v>
      </c>
      <c r="BL43" s="475">
        <v>0.95</v>
      </c>
      <c r="BM43" s="475">
        <v>0</v>
      </c>
      <c r="BN43" s="478" t="s">
        <v>358</v>
      </c>
      <c r="BO43" s="475">
        <v>0</v>
      </c>
      <c r="BP43" s="475">
        <v>0</v>
      </c>
      <c r="BQ43" s="479">
        <v>1.3333333333333333</v>
      </c>
      <c r="BR43" s="480"/>
      <c r="BS43" s="457">
        <v>0</v>
      </c>
      <c r="BT43" s="481" t="s">
        <v>362</v>
      </c>
      <c r="BU43" s="457" t="s">
        <v>358</v>
      </c>
      <c r="BV43" s="483">
        <v>0</v>
      </c>
      <c r="BW43" s="508" t="s">
        <v>358</v>
      </c>
      <c r="BX43" s="485" t="s">
        <v>358</v>
      </c>
      <c r="BY43" s="487">
        <v>47.52</v>
      </c>
      <c r="BZ43" s="487">
        <v>-32.736670000000004</v>
      </c>
      <c r="CA43" s="488">
        <v>46.67</v>
      </c>
      <c r="CB43" s="489">
        <v>-32.71</v>
      </c>
      <c r="CC43" s="490">
        <v>0.51700000000000002</v>
      </c>
      <c r="CD43" s="491">
        <v>-0.19566670000000003</v>
      </c>
      <c r="CE43" s="491">
        <v>0.502</v>
      </c>
      <c r="CF43" s="458">
        <v>-0.189</v>
      </c>
      <c r="CG43" s="364" t="s">
        <v>358</v>
      </c>
      <c r="CH43" s="373" t="s">
        <v>358</v>
      </c>
      <c r="CI43" s="509" t="s">
        <v>358</v>
      </c>
      <c r="CJ43" s="459" t="s">
        <v>358</v>
      </c>
      <c r="CK43" s="483" t="s">
        <v>358</v>
      </c>
      <c r="CL43" s="483">
        <v>0</v>
      </c>
    </row>
    <row r="44" spans="1:90" ht="30" customHeight="1" thickBot="1" x14ac:dyDescent="0.35">
      <c r="A44" s="57" t="str">
        <f t="shared" si="0"/>
        <v>Unitil - FG&amp;E</v>
      </c>
      <c r="B44" s="63" t="s">
        <v>358</v>
      </c>
      <c r="C44" s="63" t="s">
        <v>358</v>
      </c>
      <c r="D44" s="55" t="s">
        <v>389</v>
      </c>
      <c r="E44" s="55" t="s">
        <v>360</v>
      </c>
      <c r="F44" s="55" t="s">
        <v>391</v>
      </c>
      <c r="G44" s="55" t="s">
        <v>360</v>
      </c>
      <c r="H44" s="9" t="s">
        <v>362</v>
      </c>
      <c r="I44" s="15" t="s">
        <v>435</v>
      </c>
      <c r="J44" s="114" t="s">
        <v>436</v>
      </c>
      <c r="K44" s="494">
        <v>9.5609204577802025</v>
      </c>
      <c r="L44" s="494">
        <v>9.2775641883200759</v>
      </c>
      <c r="M44" s="299">
        <v>623</v>
      </c>
      <c r="N44" s="456">
        <v>5538117.5607029712</v>
      </c>
      <c r="O44" s="475" t="s">
        <v>437</v>
      </c>
      <c r="P44" s="495">
        <v>1.3069999999999999</v>
      </c>
      <c r="Q44" s="373" t="s">
        <v>439</v>
      </c>
      <c r="R44" s="496" t="s">
        <v>439</v>
      </c>
      <c r="S44" s="497">
        <v>26</v>
      </c>
      <c r="T44" s="498">
        <f t="shared" si="1"/>
        <v>26</v>
      </c>
      <c r="U44" s="16">
        <v>0</v>
      </c>
      <c r="V44" s="498">
        <f t="shared" si="1"/>
        <v>0</v>
      </c>
      <c r="W44" s="16">
        <v>0</v>
      </c>
      <c r="X44" s="90">
        <f t="shared" si="2"/>
        <v>0</v>
      </c>
      <c r="Y44" s="16"/>
      <c r="Z44" s="9"/>
      <c r="AA44" s="16">
        <f t="shared" si="70"/>
        <v>26</v>
      </c>
      <c r="AB44" s="9">
        <f t="shared" si="70"/>
        <v>26</v>
      </c>
      <c r="AC44" s="499">
        <v>166.5</v>
      </c>
      <c r="AD44" s="498">
        <f t="shared" si="71"/>
        <v>166.5</v>
      </c>
      <c r="AE44" s="465">
        <v>0</v>
      </c>
      <c r="AF44" s="498">
        <f t="shared" si="72"/>
        <v>0</v>
      </c>
      <c r="AG44" s="16">
        <v>0</v>
      </c>
      <c r="AH44" s="498">
        <f t="shared" si="73"/>
        <v>0</v>
      </c>
      <c r="AI44" s="16">
        <v>0</v>
      </c>
      <c r="AJ44" s="498">
        <f t="shared" si="74"/>
        <v>0</v>
      </c>
      <c r="AK44" s="500">
        <f t="shared" si="75"/>
        <v>166.5</v>
      </c>
      <c r="AL44" s="501">
        <f t="shared" si="75"/>
        <v>166.5</v>
      </c>
      <c r="AM44" s="502">
        <f t="shared" si="16"/>
        <v>0.12739097169089517</v>
      </c>
      <c r="AN44" s="503">
        <f t="shared" si="76"/>
        <v>271288.44</v>
      </c>
      <c r="AO44" s="504">
        <f t="shared" si="76"/>
        <v>271288.44</v>
      </c>
      <c r="AP44" s="503">
        <f t="shared" si="77"/>
        <v>0</v>
      </c>
      <c r="AQ44" s="504">
        <f t="shared" si="77"/>
        <v>0</v>
      </c>
      <c r="AR44" s="503">
        <f t="shared" si="78"/>
        <v>0</v>
      </c>
      <c r="AS44" s="9">
        <v>0</v>
      </c>
      <c r="AT44" s="503">
        <f t="shared" si="79"/>
        <v>0</v>
      </c>
      <c r="AU44" s="9">
        <v>0</v>
      </c>
      <c r="AV44" s="505">
        <f t="shared" si="80"/>
        <v>271288.44</v>
      </c>
      <c r="AW44" s="506">
        <f t="shared" si="80"/>
        <v>271288.44</v>
      </c>
      <c r="AX44" s="20" t="s">
        <v>358</v>
      </c>
      <c r="AY44" s="507" t="s">
        <v>358</v>
      </c>
      <c r="AZ44" s="507" t="s">
        <v>358</v>
      </c>
      <c r="BA44" s="507" t="s">
        <v>358</v>
      </c>
      <c r="BB44" s="507" t="s">
        <v>358</v>
      </c>
      <c r="BC44" s="507" t="s">
        <v>358</v>
      </c>
      <c r="BD44" s="507" t="s">
        <v>358</v>
      </c>
      <c r="BE44" s="507" t="s">
        <v>358</v>
      </c>
      <c r="BF44" s="474">
        <f t="shared" si="14"/>
        <v>5538117.5607029712</v>
      </c>
      <c r="BG44" s="475">
        <v>0</v>
      </c>
      <c r="BH44" s="476">
        <f t="shared" si="81"/>
        <v>1.3069999999999999</v>
      </c>
      <c r="BI44" s="475">
        <v>0</v>
      </c>
      <c r="BJ44" s="477">
        <f>(((92178/SUM(P$15:P$70))*P44)/92178)*21417</f>
        <v>272.38132935146371</v>
      </c>
      <c r="BK44" s="475">
        <v>0</v>
      </c>
      <c r="BL44" s="475">
        <v>0.95</v>
      </c>
      <c r="BM44" s="475">
        <v>0</v>
      </c>
      <c r="BN44" s="478" t="s">
        <v>358</v>
      </c>
      <c r="BO44" s="475">
        <v>0</v>
      </c>
      <c r="BP44" s="475">
        <v>0</v>
      </c>
      <c r="BQ44" s="479">
        <v>1</v>
      </c>
      <c r="BR44" s="480"/>
      <c r="BS44" s="457">
        <v>0</v>
      </c>
      <c r="BT44" s="481" t="s">
        <v>362</v>
      </c>
      <c r="BU44" s="457" t="s">
        <v>358</v>
      </c>
      <c r="BV44" s="483">
        <v>0</v>
      </c>
      <c r="BW44" s="508" t="s">
        <v>358</v>
      </c>
      <c r="BX44" s="485" t="s">
        <v>358</v>
      </c>
      <c r="BY44" s="487">
        <v>75.569999999999993</v>
      </c>
      <c r="BZ44" s="487">
        <v>169.51670000000001</v>
      </c>
      <c r="CA44" s="488">
        <v>75.569999999999993</v>
      </c>
      <c r="CB44" s="489">
        <v>-56.226669999999991</v>
      </c>
      <c r="CC44" s="490">
        <v>0.56200000000000006</v>
      </c>
      <c r="CD44" s="491">
        <v>-0.10033330000000007</v>
      </c>
      <c r="CE44" s="491">
        <v>0.56200000000000006</v>
      </c>
      <c r="CF44" s="458">
        <v>-0.31466670000000008</v>
      </c>
      <c r="CG44" s="364" t="s">
        <v>358</v>
      </c>
      <c r="CH44" s="373" t="s">
        <v>358</v>
      </c>
      <c r="CI44" s="509" t="s">
        <v>358</v>
      </c>
      <c r="CJ44" s="459" t="s">
        <v>358</v>
      </c>
      <c r="CK44" s="483" t="s">
        <v>358</v>
      </c>
      <c r="CL44" s="483">
        <v>0</v>
      </c>
    </row>
    <row r="45" spans="1:90" ht="30" customHeight="1" x14ac:dyDescent="0.3">
      <c r="A45" s="57" t="str">
        <f t="shared" si="0"/>
        <v>Unitil - FG&amp;E</v>
      </c>
      <c r="B45" s="63" t="s">
        <v>358</v>
      </c>
      <c r="C45" s="63" t="s">
        <v>358</v>
      </c>
      <c r="D45" s="55" t="s">
        <v>389</v>
      </c>
      <c r="E45" s="55" t="s">
        <v>360</v>
      </c>
      <c r="F45" s="55" t="s">
        <v>392</v>
      </c>
      <c r="G45" s="55" t="s">
        <v>360</v>
      </c>
      <c r="H45" s="9" t="s">
        <v>362</v>
      </c>
      <c r="I45" s="15" t="s">
        <v>435</v>
      </c>
      <c r="J45" s="114" t="s">
        <v>436</v>
      </c>
      <c r="K45" s="494">
        <v>11.951150572225254</v>
      </c>
      <c r="L45" s="494">
        <v>6.1127211098484846E-2</v>
      </c>
      <c r="M45" s="299">
        <v>1</v>
      </c>
      <c r="N45" s="456">
        <v>639828.42514624994</v>
      </c>
      <c r="O45" s="475" t="s">
        <v>358</v>
      </c>
      <c r="P45" s="495">
        <v>0.151</v>
      </c>
      <c r="Q45" s="373" t="s">
        <v>439</v>
      </c>
      <c r="R45" s="496" t="s">
        <v>439</v>
      </c>
      <c r="S45" s="16">
        <v>0</v>
      </c>
      <c r="T45" s="498">
        <f t="shared" si="1"/>
        <v>0</v>
      </c>
      <c r="U45" s="16">
        <v>0</v>
      </c>
      <c r="V45" s="498">
        <f t="shared" si="1"/>
        <v>0</v>
      </c>
      <c r="W45" s="16">
        <v>0</v>
      </c>
      <c r="X45" s="90">
        <f t="shared" si="2"/>
        <v>0</v>
      </c>
      <c r="Y45" s="16"/>
      <c r="Z45" s="9"/>
      <c r="AA45" s="16">
        <f t="shared" si="70"/>
        <v>0</v>
      </c>
      <c r="AB45" s="9">
        <f t="shared" si="70"/>
        <v>0</v>
      </c>
      <c r="AC45" s="510">
        <f>U45+W45+AA45</f>
        <v>0</v>
      </c>
      <c r="AD45" s="498">
        <f t="shared" si="71"/>
        <v>0</v>
      </c>
      <c r="AE45" s="465">
        <v>0</v>
      </c>
      <c r="AF45" s="498">
        <f t="shared" si="72"/>
        <v>0</v>
      </c>
      <c r="AG45" s="16">
        <v>0</v>
      </c>
      <c r="AH45" s="498">
        <f t="shared" si="73"/>
        <v>0</v>
      </c>
      <c r="AI45" s="16">
        <v>0</v>
      </c>
      <c r="AJ45" s="498">
        <f t="shared" si="74"/>
        <v>0</v>
      </c>
      <c r="AK45" s="500">
        <f t="shared" si="75"/>
        <v>0</v>
      </c>
      <c r="AL45" s="501">
        <f t="shared" si="75"/>
        <v>0</v>
      </c>
      <c r="AM45" s="502">
        <f t="shared" si="16"/>
        <v>0</v>
      </c>
      <c r="AN45" s="503">
        <f t="shared" si="76"/>
        <v>0</v>
      </c>
      <c r="AO45" s="504">
        <f t="shared" si="76"/>
        <v>0</v>
      </c>
      <c r="AP45" s="503">
        <f t="shared" si="77"/>
        <v>0</v>
      </c>
      <c r="AQ45" s="504">
        <f t="shared" si="77"/>
        <v>0</v>
      </c>
      <c r="AR45" s="503">
        <f t="shared" si="78"/>
        <v>0</v>
      </c>
      <c r="AS45" s="9">
        <v>0</v>
      </c>
      <c r="AT45" s="503">
        <f t="shared" si="79"/>
        <v>0</v>
      </c>
      <c r="AU45" s="9">
        <v>0</v>
      </c>
      <c r="AV45" s="505">
        <f t="shared" si="80"/>
        <v>0</v>
      </c>
      <c r="AW45" s="506">
        <f t="shared" si="80"/>
        <v>0</v>
      </c>
      <c r="AX45" s="20" t="s">
        <v>358</v>
      </c>
      <c r="AY45" s="507" t="s">
        <v>358</v>
      </c>
      <c r="AZ45" s="507" t="s">
        <v>358</v>
      </c>
      <c r="BA45" s="507" t="s">
        <v>358</v>
      </c>
      <c r="BB45" s="507" t="s">
        <v>358</v>
      </c>
      <c r="BC45" s="507" t="s">
        <v>358</v>
      </c>
      <c r="BD45" s="507" t="s">
        <v>358</v>
      </c>
      <c r="BE45" s="507" t="s">
        <v>358</v>
      </c>
      <c r="BF45" s="474">
        <f t="shared" si="14"/>
        <v>639828.42514624994</v>
      </c>
      <c r="BG45" s="475">
        <v>0</v>
      </c>
      <c r="BH45" s="476">
        <f t="shared" si="81"/>
        <v>0.151</v>
      </c>
      <c r="BI45" s="475">
        <v>0</v>
      </c>
      <c r="BJ45" s="477">
        <f>(((92178/SUM(P$15:P$70))*P45)/92178)*21417</f>
        <v>31.46869222040629</v>
      </c>
      <c r="BK45" s="475">
        <v>0</v>
      </c>
      <c r="BL45" s="475">
        <v>0.95</v>
      </c>
      <c r="BM45" s="475">
        <v>0</v>
      </c>
      <c r="BN45" s="478" t="s">
        <v>358</v>
      </c>
      <c r="BO45" s="475">
        <v>0</v>
      </c>
      <c r="BP45" s="475">
        <v>0</v>
      </c>
      <c r="BQ45" s="479">
        <v>0</v>
      </c>
      <c r="BR45" s="480"/>
      <c r="BS45" s="457">
        <v>0</v>
      </c>
      <c r="BT45" s="481" t="s">
        <v>362</v>
      </c>
      <c r="BU45" s="457" t="s">
        <v>358</v>
      </c>
      <c r="BV45" s="483">
        <v>0</v>
      </c>
      <c r="BW45" s="508" t="s">
        <v>358</v>
      </c>
      <c r="BX45" s="485" t="s">
        <v>358</v>
      </c>
      <c r="BY45" s="486">
        <v>0</v>
      </c>
      <c r="BZ45" s="487" t="s">
        <v>358</v>
      </c>
      <c r="CA45" s="488">
        <v>0</v>
      </c>
      <c r="CB45" s="489" t="s">
        <v>358</v>
      </c>
      <c r="CC45" s="490">
        <v>0</v>
      </c>
      <c r="CD45" s="491" t="s">
        <v>358</v>
      </c>
      <c r="CE45" s="491">
        <v>0</v>
      </c>
      <c r="CF45" s="458" t="s">
        <v>358</v>
      </c>
      <c r="CG45" s="364" t="s">
        <v>358</v>
      </c>
      <c r="CH45" s="373" t="s">
        <v>358</v>
      </c>
      <c r="CI45" s="509" t="s">
        <v>358</v>
      </c>
      <c r="CJ45" s="459" t="s">
        <v>358</v>
      </c>
      <c r="CK45" s="483" t="s">
        <v>358</v>
      </c>
      <c r="CL45" s="483">
        <v>0</v>
      </c>
    </row>
    <row r="46" spans="1:90" ht="30" customHeight="1" thickBot="1" x14ac:dyDescent="0.35">
      <c r="A46" s="57" t="str">
        <f t="shared" si="0"/>
        <v>Unitil - FG&amp;E</v>
      </c>
      <c r="B46" s="63" t="s">
        <v>358</v>
      </c>
      <c r="C46" s="63" t="s">
        <v>358</v>
      </c>
      <c r="D46" s="55" t="s">
        <v>389</v>
      </c>
      <c r="E46" s="55" t="s">
        <v>360</v>
      </c>
      <c r="F46" s="448"/>
      <c r="G46" s="448"/>
      <c r="H46" s="449"/>
      <c r="I46" s="511"/>
      <c r="J46" s="448"/>
      <c r="K46" s="448" t="s">
        <v>440</v>
      </c>
      <c r="L46" s="448"/>
      <c r="M46" s="448" t="s">
        <v>440</v>
      </c>
      <c r="N46" s="512"/>
      <c r="O46" s="512"/>
      <c r="P46" s="513" t="s">
        <v>440</v>
      </c>
      <c r="Q46" s="514"/>
      <c r="R46" s="513"/>
      <c r="S46" s="515"/>
      <c r="T46" s="449"/>
      <c r="U46" s="515"/>
      <c r="V46" s="449"/>
      <c r="W46" s="515"/>
      <c r="X46" s="515"/>
      <c r="Y46" s="515"/>
      <c r="Z46" s="449"/>
      <c r="AA46" s="515"/>
      <c r="AB46" s="449"/>
      <c r="AC46" s="516"/>
      <c r="AD46" s="449"/>
      <c r="AE46" s="517"/>
      <c r="AF46" s="449"/>
      <c r="AG46" s="515"/>
      <c r="AH46" s="449"/>
      <c r="AI46" s="515"/>
      <c r="AJ46" s="449"/>
      <c r="AK46" s="511"/>
      <c r="AL46" s="449"/>
      <c r="AM46" s="518"/>
      <c r="AN46" s="515"/>
      <c r="AO46" s="449"/>
      <c r="AP46" s="515"/>
      <c r="AQ46" s="449"/>
      <c r="AR46" s="515"/>
      <c r="AS46" s="449"/>
      <c r="AT46" s="515"/>
      <c r="AU46" s="449"/>
      <c r="AV46" s="515"/>
      <c r="AW46" s="449"/>
      <c r="AX46" s="20" t="s">
        <v>358</v>
      </c>
      <c r="AY46" s="507" t="s">
        <v>358</v>
      </c>
      <c r="AZ46" s="507" t="s">
        <v>358</v>
      </c>
      <c r="BA46" s="507" t="s">
        <v>358</v>
      </c>
      <c r="BB46" s="507" t="s">
        <v>358</v>
      </c>
      <c r="BC46" s="507" t="s">
        <v>358</v>
      </c>
      <c r="BD46" s="507" t="s">
        <v>358</v>
      </c>
      <c r="BE46" s="507" t="s">
        <v>358</v>
      </c>
      <c r="BF46" s="512"/>
      <c r="BG46" s="480"/>
      <c r="BH46" s="480"/>
      <c r="BI46" s="480"/>
      <c r="BJ46" s="519"/>
      <c r="BK46" s="480"/>
      <c r="BL46" s="480"/>
      <c r="BM46" s="480"/>
      <c r="BN46" s="480"/>
      <c r="BO46" s="480"/>
      <c r="BP46" s="480"/>
      <c r="BQ46" s="480"/>
      <c r="BR46" s="480"/>
      <c r="BS46" s="457">
        <v>0</v>
      </c>
      <c r="BT46" s="481" t="s">
        <v>362</v>
      </c>
      <c r="BU46" s="457" t="s">
        <v>358</v>
      </c>
      <c r="BV46" s="483">
        <v>0</v>
      </c>
      <c r="BW46" s="508" t="s">
        <v>358</v>
      </c>
      <c r="BX46" s="485" t="s">
        <v>358</v>
      </c>
      <c r="BY46" s="520"/>
      <c r="BZ46" s="521"/>
      <c r="CA46" s="522"/>
      <c r="CB46" s="523"/>
      <c r="CC46" s="524"/>
      <c r="CD46" s="525"/>
      <c r="CE46" s="525"/>
      <c r="CF46" s="526"/>
      <c r="CG46" s="364" t="s">
        <v>358</v>
      </c>
      <c r="CH46" s="373" t="s">
        <v>358</v>
      </c>
      <c r="CI46" s="509" t="s">
        <v>358</v>
      </c>
      <c r="CJ46" s="459" t="s">
        <v>358</v>
      </c>
      <c r="CK46" s="483" t="s">
        <v>358</v>
      </c>
      <c r="CL46" s="483">
        <v>0</v>
      </c>
    </row>
    <row r="47" spans="1:90" ht="30" customHeight="1" thickBot="1" x14ac:dyDescent="0.35">
      <c r="A47" s="57" t="str">
        <f t="shared" si="0"/>
        <v>Unitil - FG&amp;E</v>
      </c>
      <c r="B47" s="63" t="s">
        <v>358</v>
      </c>
      <c r="C47" s="63" t="s">
        <v>358</v>
      </c>
      <c r="D47" s="55" t="s">
        <v>393</v>
      </c>
      <c r="E47" s="55" t="s">
        <v>393</v>
      </c>
      <c r="F47" s="55" t="s">
        <v>394</v>
      </c>
      <c r="G47" s="55" t="s">
        <v>393</v>
      </c>
      <c r="H47" s="9" t="s">
        <v>362</v>
      </c>
      <c r="I47" s="15" t="s">
        <v>435</v>
      </c>
      <c r="J47" s="114" t="s">
        <v>436</v>
      </c>
      <c r="K47" s="494">
        <v>9.1976054803845564</v>
      </c>
      <c r="L47" s="494">
        <v>46.286335674929873</v>
      </c>
      <c r="M47" s="299">
        <v>1347</v>
      </c>
      <c r="N47" s="456">
        <v>22216029.35789264</v>
      </c>
      <c r="O47" s="475" t="s">
        <v>437</v>
      </c>
      <c r="P47" s="495">
        <v>5.2430000000000003</v>
      </c>
      <c r="Q47" s="373" t="s">
        <v>438</v>
      </c>
      <c r="R47" s="496" t="s">
        <v>439</v>
      </c>
      <c r="S47" s="497">
        <v>147</v>
      </c>
      <c r="T47" s="498">
        <f t="shared" si="1"/>
        <v>147</v>
      </c>
      <c r="U47" s="16">
        <v>0</v>
      </c>
      <c r="V47" s="498">
        <f t="shared" si="1"/>
        <v>0</v>
      </c>
      <c r="W47" s="16">
        <v>1</v>
      </c>
      <c r="X47" s="90">
        <f t="shared" si="2"/>
        <v>1</v>
      </c>
      <c r="Y47" s="16"/>
      <c r="Z47" s="9"/>
      <c r="AA47" s="16">
        <f t="shared" ref="AA47:AB48" si="82">S47+U47+W47+Y47</f>
        <v>148</v>
      </c>
      <c r="AB47" s="9">
        <f t="shared" si="82"/>
        <v>148</v>
      </c>
      <c r="AC47" s="499">
        <v>1369.8</v>
      </c>
      <c r="AD47" s="498">
        <f t="shared" ref="AD47:AD48" si="83">AC47</f>
        <v>1369.8</v>
      </c>
      <c r="AE47" s="465">
        <v>0</v>
      </c>
      <c r="AF47" s="498">
        <f t="shared" ref="AF47:AF48" si="84">AE47</f>
        <v>0</v>
      </c>
      <c r="AG47" s="16">
        <v>7.6</v>
      </c>
      <c r="AH47" s="498">
        <f t="shared" ref="AH47:AH48" si="85">AG47</f>
        <v>7.6</v>
      </c>
      <c r="AI47" s="16">
        <v>0</v>
      </c>
      <c r="AJ47" s="498">
        <f t="shared" ref="AJ47:AJ48" si="86">AI47</f>
        <v>0</v>
      </c>
      <c r="AK47" s="500">
        <f t="shared" ref="AK47:AL48" si="87">AC47+AE47+AG47+AI47</f>
        <v>1377.3999999999999</v>
      </c>
      <c r="AL47" s="501">
        <f t="shared" si="87"/>
        <v>1377.3999999999999</v>
      </c>
      <c r="AM47" s="502">
        <f t="shared" si="16"/>
        <v>0.26271218767880983</v>
      </c>
      <c r="AN47" s="503">
        <f t="shared" ref="AN47:AO48" si="88">AC47*0.186*8760</f>
        <v>2231897.3279999997</v>
      </c>
      <c r="AO47" s="504">
        <f t="shared" si="88"/>
        <v>2231897.3279999997</v>
      </c>
      <c r="AP47" s="503">
        <f t="shared" ref="AP47:AQ48" si="89">AE47*8760</f>
        <v>0</v>
      </c>
      <c r="AQ47" s="504">
        <f t="shared" si="89"/>
        <v>0</v>
      </c>
      <c r="AR47" s="503">
        <f t="shared" ref="AR47:AR48" si="90">AG47*0.186*8760</f>
        <v>12383.136</v>
      </c>
      <c r="AS47" s="9">
        <v>0</v>
      </c>
      <c r="AT47" s="503">
        <f t="shared" ref="AT47:AT48" si="91">AI47*0.186*8760</f>
        <v>0</v>
      </c>
      <c r="AU47" s="9">
        <v>0</v>
      </c>
      <c r="AV47" s="505">
        <f t="shared" ref="AV47:AW48" si="92">AN47+AP47+AR47+AT47</f>
        <v>2244280.4639999997</v>
      </c>
      <c r="AW47" s="506">
        <f t="shared" si="92"/>
        <v>2231897.3279999997</v>
      </c>
      <c r="AX47" s="20" t="s">
        <v>358</v>
      </c>
      <c r="AY47" s="507" t="s">
        <v>358</v>
      </c>
      <c r="AZ47" s="507" t="s">
        <v>358</v>
      </c>
      <c r="BA47" s="507" t="s">
        <v>358</v>
      </c>
      <c r="BB47" s="507" t="s">
        <v>358</v>
      </c>
      <c r="BC47" s="507" t="s">
        <v>358</v>
      </c>
      <c r="BD47" s="507" t="s">
        <v>358</v>
      </c>
      <c r="BE47" s="507" t="s">
        <v>358</v>
      </c>
      <c r="BF47" s="474">
        <f t="shared" si="14"/>
        <v>22216029.35789264</v>
      </c>
      <c r="BG47" s="475">
        <v>0</v>
      </c>
      <c r="BH47" s="476">
        <f t="shared" ref="BH47:BH48" si="93">P47</f>
        <v>5.2430000000000003</v>
      </c>
      <c r="BI47" s="475">
        <v>0</v>
      </c>
      <c r="BJ47" s="477">
        <f>(((92178/SUM(P$15:P$70))*P47)/92178)*21417</f>
        <v>1092.651346434372</v>
      </c>
      <c r="BK47" s="475">
        <v>0</v>
      </c>
      <c r="BL47" s="475">
        <v>0.95</v>
      </c>
      <c r="BM47" s="475">
        <v>0</v>
      </c>
      <c r="BN47" s="478" t="s">
        <v>358</v>
      </c>
      <c r="BO47" s="475">
        <v>0</v>
      </c>
      <c r="BP47" s="475">
        <v>0</v>
      </c>
      <c r="BQ47" s="479">
        <v>1.6666666666666667</v>
      </c>
      <c r="BR47" s="480"/>
      <c r="BS47" s="457">
        <v>0</v>
      </c>
      <c r="BT47" s="481" t="s">
        <v>362</v>
      </c>
      <c r="BU47" s="457" t="s">
        <v>358</v>
      </c>
      <c r="BV47" s="483">
        <v>0</v>
      </c>
      <c r="BW47" s="508" t="s">
        <v>358</v>
      </c>
      <c r="BX47" s="485" t="s">
        <v>358</v>
      </c>
      <c r="BY47" s="486">
        <v>723.77</v>
      </c>
      <c r="BZ47" s="487">
        <v>-439.18669999999997</v>
      </c>
      <c r="CA47" s="488">
        <v>432.5</v>
      </c>
      <c r="CB47" s="489">
        <v>-297.08670000000001</v>
      </c>
      <c r="CC47" s="490">
        <v>7.2220000000000004</v>
      </c>
      <c r="CD47" s="491">
        <v>-4.359</v>
      </c>
      <c r="CE47" s="491">
        <v>5.1950000000000003</v>
      </c>
      <c r="CF47" s="458">
        <v>-3.3090000000000002</v>
      </c>
      <c r="CG47" s="364" t="s">
        <v>358</v>
      </c>
      <c r="CH47" s="373" t="s">
        <v>358</v>
      </c>
      <c r="CI47" s="509" t="s">
        <v>358</v>
      </c>
      <c r="CJ47" s="459" t="s">
        <v>358</v>
      </c>
      <c r="CK47" s="483" t="s">
        <v>358</v>
      </c>
      <c r="CL47" s="483">
        <v>0</v>
      </c>
    </row>
    <row r="48" spans="1:90" ht="30" customHeight="1" x14ac:dyDescent="0.3">
      <c r="A48" s="57" t="str">
        <f t="shared" si="0"/>
        <v>Unitil - FG&amp;E</v>
      </c>
      <c r="B48" s="63" t="s">
        <v>358</v>
      </c>
      <c r="C48" s="63" t="s">
        <v>358</v>
      </c>
      <c r="D48" s="55" t="s">
        <v>393</v>
      </c>
      <c r="E48" s="55" t="s">
        <v>393</v>
      </c>
      <c r="F48" s="55" t="s">
        <v>395</v>
      </c>
      <c r="G48" s="55" t="s">
        <v>396</v>
      </c>
      <c r="H48" s="9" t="s">
        <v>362</v>
      </c>
      <c r="I48" s="15" t="s">
        <v>435</v>
      </c>
      <c r="J48" s="114" t="s">
        <v>436</v>
      </c>
      <c r="K48" s="494">
        <v>10.188116839810585</v>
      </c>
      <c r="L48" s="494">
        <v>45.416306044464029</v>
      </c>
      <c r="M48" s="299">
        <v>1658</v>
      </c>
      <c r="N48" s="456">
        <v>16813504.576028608</v>
      </c>
      <c r="O48" s="475" t="s">
        <v>437</v>
      </c>
      <c r="P48" s="495">
        <v>3.968</v>
      </c>
      <c r="Q48" s="373" t="s">
        <v>438</v>
      </c>
      <c r="R48" s="496" t="s">
        <v>439</v>
      </c>
      <c r="S48" s="497">
        <v>119</v>
      </c>
      <c r="T48" s="498">
        <f t="shared" si="1"/>
        <v>119</v>
      </c>
      <c r="U48" s="16">
        <v>0</v>
      </c>
      <c r="V48" s="498">
        <f t="shared" si="1"/>
        <v>0</v>
      </c>
      <c r="W48" s="16">
        <v>1</v>
      </c>
      <c r="X48" s="90">
        <f t="shared" si="2"/>
        <v>1</v>
      </c>
      <c r="Y48" s="16"/>
      <c r="Z48" s="9"/>
      <c r="AA48" s="16">
        <f t="shared" si="82"/>
        <v>120</v>
      </c>
      <c r="AB48" s="9">
        <f t="shared" si="82"/>
        <v>120</v>
      </c>
      <c r="AC48" s="499">
        <v>3786.7</v>
      </c>
      <c r="AD48" s="498">
        <f t="shared" si="83"/>
        <v>3786.7</v>
      </c>
      <c r="AE48" s="465">
        <v>0</v>
      </c>
      <c r="AF48" s="498">
        <f t="shared" si="84"/>
        <v>0</v>
      </c>
      <c r="AG48" s="16">
        <v>9.3000000000000007</v>
      </c>
      <c r="AH48" s="498">
        <f t="shared" si="85"/>
        <v>9.3000000000000007</v>
      </c>
      <c r="AI48" s="16">
        <v>0</v>
      </c>
      <c r="AJ48" s="498">
        <f t="shared" si="86"/>
        <v>0</v>
      </c>
      <c r="AK48" s="500">
        <f t="shared" si="87"/>
        <v>3796</v>
      </c>
      <c r="AL48" s="501">
        <f t="shared" si="87"/>
        <v>3796</v>
      </c>
      <c r="AM48" s="502">
        <f t="shared" si="16"/>
        <v>0.95665322580645162</v>
      </c>
      <c r="AN48" s="503">
        <f t="shared" si="88"/>
        <v>6169897.5120000001</v>
      </c>
      <c r="AO48" s="504">
        <f t="shared" si="88"/>
        <v>6169897.5120000001</v>
      </c>
      <c r="AP48" s="503">
        <f t="shared" si="89"/>
        <v>0</v>
      </c>
      <c r="AQ48" s="504">
        <f t="shared" si="89"/>
        <v>0</v>
      </c>
      <c r="AR48" s="503">
        <f t="shared" si="90"/>
        <v>15153.048000000003</v>
      </c>
      <c r="AS48" s="9">
        <v>0</v>
      </c>
      <c r="AT48" s="503">
        <f t="shared" si="91"/>
        <v>0</v>
      </c>
      <c r="AU48" s="9">
        <v>0</v>
      </c>
      <c r="AV48" s="505">
        <f t="shared" si="92"/>
        <v>6185050.5600000005</v>
      </c>
      <c r="AW48" s="506">
        <f t="shared" si="92"/>
        <v>6169897.5120000001</v>
      </c>
      <c r="AX48" s="20" t="s">
        <v>358</v>
      </c>
      <c r="AY48" s="507" t="s">
        <v>358</v>
      </c>
      <c r="AZ48" s="507" t="s">
        <v>358</v>
      </c>
      <c r="BA48" s="507" t="s">
        <v>358</v>
      </c>
      <c r="BB48" s="507" t="s">
        <v>358</v>
      </c>
      <c r="BC48" s="507" t="s">
        <v>358</v>
      </c>
      <c r="BD48" s="507" t="s">
        <v>358</v>
      </c>
      <c r="BE48" s="507" t="s">
        <v>358</v>
      </c>
      <c r="BF48" s="474">
        <f t="shared" si="14"/>
        <v>16813504.576028608</v>
      </c>
      <c r="BG48" s="475">
        <v>0</v>
      </c>
      <c r="BH48" s="476">
        <f t="shared" si="93"/>
        <v>3.968</v>
      </c>
      <c r="BI48" s="475">
        <v>0</v>
      </c>
      <c r="BJ48" s="477">
        <f>(((92178/SUM(P$15:P$70))*P48)/92178)*21417</f>
        <v>826.9388790104116</v>
      </c>
      <c r="BK48" s="475">
        <v>0</v>
      </c>
      <c r="BL48" s="475">
        <v>0.95</v>
      </c>
      <c r="BM48" s="475">
        <v>0</v>
      </c>
      <c r="BN48" s="478" t="s">
        <v>358</v>
      </c>
      <c r="BO48" s="475">
        <v>0</v>
      </c>
      <c r="BP48" s="475">
        <v>0</v>
      </c>
      <c r="BQ48" s="479">
        <v>2</v>
      </c>
      <c r="BR48" s="480"/>
      <c r="BS48" s="457">
        <v>0</v>
      </c>
      <c r="BT48" s="481" t="s">
        <v>362</v>
      </c>
      <c r="BU48" s="457" t="s">
        <v>358</v>
      </c>
      <c r="BV48" s="483">
        <v>0</v>
      </c>
      <c r="BW48" s="508" t="s">
        <v>358</v>
      </c>
      <c r="BX48" s="485" t="s">
        <v>358</v>
      </c>
      <c r="BY48" s="486">
        <v>610.04999999999995</v>
      </c>
      <c r="BZ48" s="487">
        <v>-416.95669999999996</v>
      </c>
      <c r="CA48" s="488">
        <v>530.1</v>
      </c>
      <c r="CB48" s="489">
        <v>-434.01333</v>
      </c>
      <c r="CC48" s="490">
        <v>6.3230000000000004</v>
      </c>
      <c r="CD48" s="491">
        <v>-4.1323333000000009</v>
      </c>
      <c r="CE48" s="491">
        <v>5.3239999999999998</v>
      </c>
      <c r="CF48" s="458">
        <v>-3.7546666999999996</v>
      </c>
      <c r="CG48" s="364" t="s">
        <v>358</v>
      </c>
      <c r="CH48" s="373" t="s">
        <v>358</v>
      </c>
      <c r="CI48" s="509" t="s">
        <v>358</v>
      </c>
      <c r="CJ48" s="459" t="s">
        <v>358</v>
      </c>
      <c r="CK48" s="483" t="s">
        <v>358</v>
      </c>
      <c r="CL48" s="483">
        <v>0</v>
      </c>
    </row>
    <row r="49" spans="1:90" ht="30" customHeight="1" thickBot="1" x14ac:dyDescent="0.35">
      <c r="A49" s="57" t="str">
        <f t="shared" si="0"/>
        <v>Unitil - FG&amp;E</v>
      </c>
      <c r="B49" s="63" t="s">
        <v>358</v>
      </c>
      <c r="C49" s="63" t="s">
        <v>358</v>
      </c>
      <c r="D49" s="55" t="s">
        <v>393</v>
      </c>
      <c r="E49" s="55" t="s">
        <v>393</v>
      </c>
      <c r="F49" s="448"/>
      <c r="G49" s="448"/>
      <c r="H49" s="449"/>
      <c r="I49" s="511"/>
      <c r="J49" s="448"/>
      <c r="K49" s="448" t="s">
        <v>440</v>
      </c>
      <c r="L49" s="448"/>
      <c r="M49" s="448" t="s">
        <v>440</v>
      </c>
      <c r="N49" s="512" t="s">
        <v>440</v>
      </c>
      <c r="O49" s="512"/>
      <c r="P49" s="513" t="s">
        <v>440</v>
      </c>
      <c r="Q49" s="514"/>
      <c r="R49" s="513"/>
      <c r="S49" s="515"/>
      <c r="T49" s="449"/>
      <c r="U49" s="515"/>
      <c r="V49" s="449"/>
      <c r="W49" s="515"/>
      <c r="X49" s="515"/>
      <c r="Y49" s="515"/>
      <c r="Z49" s="449"/>
      <c r="AA49" s="515"/>
      <c r="AB49" s="449"/>
      <c r="AC49" s="516"/>
      <c r="AD49" s="449"/>
      <c r="AE49" s="517"/>
      <c r="AF49" s="449"/>
      <c r="AG49" s="515"/>
      <c r="AH49" s="449"/>
      <c r="AI49" s="515"/>
      <c r="AJ49" s="449"/>
      <c r="AK49" s="511"/>
      <c r="AL49" s="449"/>
      <c r="AM49" s="518"/>
      <c r="AN49" s="515"/>
      <c r="AO49" s="449"/>
      <c r="AP49" s="515"/>
      <c r="AQ49" s="449"/>
      <c r="AR49" s="515"/>
      <c r="AS49" s="449"/>
      <c r="AT49" s="515"/>
      <c r="AU49" s="449"/>
      <c r="AV49" s="515"/>
      <c r="AW49" s="449"/>
      <c r="AX49" s="20" t="s">
        <v>358</v>
      </c>
      <c r="AY49" s="507" t="s">
        <v>358</v>
      </c>
      <c r="AZ49" s="507" t="s">
        <v>358</v>
      </c>
      <c r="BA49" s="507" t="s">
        <v>358</v>
      </c>
      <c r="BB49" s="507" t="s">
        <v>358</v>
      </c>
      <c r="BC49" s="507" t="s">
        <v>358</v>
      </c>
      <c r="BD49" s="507" t="s">
        <v>358</v>
      </c>
      <c r="BE49" s="507" t="s">
        <v>358</v>
      </c>
      <c r="BF49" s="512"/>
      <c r="BG49" s="480"/>
      <c r="BH49" s="480"/>
      <c r="BI49" s="480"/>
      <c r="BJ49" s="519"/>
      <c r="BK49" s="480"/>
      <c r="BL49" s="480"/>
      <c r="BM49" s="480"/>
      <c r="BN49" s="480"/>
      <c r="BO49" s="480"/>
      <c r="BP49" s="480"/>
      <c r="BQ49" s="480"/>
      <c r="BR49" s="480"/>
      <c r="BS49" s="457">
        <v>0</v>
      </c>
      <c r="BT49" s="481" t="s">
        <v>362</v>
      </c>
      <c r="BU49" s="457" t="s">
        <v>358</v>
      </c>
      <c r="BV49" s="483">
        <v>0</v>
      </c>
      <c r="BW49" s="508" t="s">
        <v>358</v>
      </c>
      <c r="BX49" s="485" t="s">
        <v>358</v>
      </c>
      <c r="BY49" s="520"/>
      <c r="BZ49" s="521"/>
      <c r="CA49" s="522"/>
      <c r="CB49" s="523"/>
      <c r="CC49" s="524"/>
      <c r="CD49" s="525"/>
      <c r="CE49" s="525"/>
      <c r="CF49" s="526"/>
      <c r="CG49" s="364" t="s">
        <v>358</v>
      </c>
      <c r="CH49" s="373" t="s">
        <v>358</v>
      </c>
      <c r="CI49" s="509" t="s">
        <v>358</v>
      </c>
      <c r="CJ49" s="459" t="s">
        <v>358</v>
      </c>
      <c r="CK49" s="483" t="s">
        <v>358</v>
      </c>
      <c r="CL49" s="483">
        <v>0</v>
      </c>
    </row>
    <row r="50" spans="1:90" ht="30" customHeight="1" thickBot="1" x14ac:dyDescent="0.35">
      <c r="A50" s="57" t="str">
        <f t="shared" si="0"/>
        <v>Unitil - FG&amp;E</v>
      </c>
      <c r="B50" s="63" t="s">
        <v>358</v>
      </c>
      <c r="C50" s="63" t="s">
        <v>358</v>
      </c>
      <c r="D50" s="55" t="s">
        <v>397</v>
      </c>
      <c r="E50" s="55" t="s">
        <v>393</v>
      </c>
      <c r="F50" s="55" t="s">
        <v>398</v>
      </c>
      <c r="G50" s="55" t="s">
        <v>399</v>
      </c>
      <c r="H50" s="9" t="s">
        <v>362</v>
      </c>
      <c r="I50" s="15" t="s">
        <v>435</v>
      </c>
      <c r="J50" s="114" t="s">
        <v>436</v>
      </c>
      <c r="K50" s="494">
        <v>11.673883878949628</v>
      </c>
      <c r="L50" s="494">
        <v>6.2002521351590945</v>
      </c>
      <c r="M50" s="299">
        <v>1251</v>
      </c>
      <c r="N50" s="456">
        <v>8508446.8721435089</v>
      </c>
      <c r="O50" s="475" t="s">
        <v>437</v>
      </c>
      <c r="P50" s="495">
        <v>2.008</v>
      </c>
      <c r="Q50" s="373" t="s">
        <v>439</v>
      </c>
      <c r="R50" s="496" t="s">
        <v>439</v>
      </c>
      <c r="S50" s="497">
        <v>38</v>
      </c>
      <c r="T50" s="498">
        <f t="shared" si="1"/>
        <v>38</v>
      </c>
      <c r="U50" s="16">
        <v>0</v>
      </c>
      <c r="V50" s="498">
        <f t="shared" si="1"/>
        <v>0</v>
      </c>
      <c r="W50" s="16">
        <v>1</v>
      </c>
      <c r="X50" s="90">
        <f t="shared" si="2"/>
        <v>1</v>
      </c>
      <c r="Y50" s="16"/>
      <c r="Z50" s="9"/>
      <c r="AA50" s="16">
        <f t="shared" ref="AA50:AB52" si="94">S50+U50+W50+Y50</f>
        <v>39</v>
      </c>
      <c r="AB50" s="9">
        <f t="shared" si="94"/>
        <v>39</v>
      </c>
      <c r="AC50" s="499">
        <v>173</v>
      </c>
      <c r="AD50" s="498">
        <f t="shared" ref="AD50:AD52" si="95">AC50</f>
        <v>173</v>
      </c>
      <c r="AE50" s="465">
        <v>0</v>
      </c>
      <c r="AF50" s="498">
        <f t="shared" ref="AF50:AF52" si="96">AE50</f>
        <v>0</v>
      </c>
      <c r="AG50" s="16">
        <v>9.5</v>
      </c>
      <c r="AH50" s="498">
        <f t="shared" ref="AH50:AH52" si="97">AG50</f>
        <v>9.5</v>
      </c>
      <c r="AI50" s="16">
        <v>0</v>
      </c>
      <c r="AJ50" s="498">
        <f t="shared" ref="AJ50:AJ52" si="98">AI50</f>
        <v>0</v>
      </c>
      <c r="AK50" s="500">
        <f t="shared" ref="AK50:AL52" si="99">AC50+AE50+AG50+AI50</f>
        <v>182.5</v>
      </c>
      <c r="AL50" s="501">
        <f t="shared" si="99"/>
        <v>182.5</v>
      </c>
      <c r="AM50" s="502">
        <f t="shared" si="16"/>
        <v>9.0886454183266935E-2</v>
      </c>
      <c r="AN50" s="503">
        <f t="shared" ref="AN50:AO52" si="100">AC50*0.186*8760</f>
        <v>281879.27999999997</v>
      </c>
      <c r="AO50" s="504">
        <f t="shared" si="100"/>
        <v>281879.27999999997</v>
      </c>
      <c r="AP50" s="503">
        <f t="shared" ref="AP50:AQ52" si="101">AE50*8760</f>
        <v>0</v>
      </c>
      <c r="AQ50" s="504">
        <f t="shared" si="101"/>
        <v>0</v>
      </c>
      <c r="AR50" s="503">
        <f t="shared" ref="AR50:AR52" si="102">AG50*0.186*8760</f>
        <v>15478.919999999998</v>
      </c>
      <c r="AS50" s="9">
        <v>0</v>
      </c>
      <c r="AT50" s="503">
        <f t="shared" ref="AT50:AT52" si="103">AI50*0.186*8760</f>
        <v>0</v>
      </c>
      <c r="AU50" s="9">
        <v>0</v>
      </c>
      <c r="AV50" s="505">
        <f t="shared" ref="AV50:AW52" si="104">AN50+AP50+AR50+AT50</f>
        <v>297358.19999999995</v>
      </c>
      <c r="AW50" s="506">
        <f t="shared" si="104"/>
        <v>281879.27999999997</v>
      </c>
      <c r="AX50" s="20" t="s">
        <v>358</v>
      </c>
      <c r="AY50" s="507" t="s">
        <v>358</v>
      </c>
      <c r="AZ50" s="507" t="s">
        <v>358</v>
      </c>
      <c r="BA50" s="507" t="s">
        <v>358</v>
      </c>
      <c r="BB50" s="507" t="s">
        <v>358</v>
      </c>
      <c r="BC50" s="507" t="s">
        <v>358</v>
      </c>
      <c r="BD50" s="507" t="s">
        <v>358</v>
      </c>
      <c r="BE50" s="507" t="s">
        <v>358</v>
      </c>
      <c r="BF50" s="474">
        <f t="shared" si="14"/>
        <v>8508446.8721435089</v>
      </c>
      <c r="BG50" s="475">
        <v>0</v>
      </c>
      <c r="BH50" s="476">
        <f t="shared" ref="BH50:BH54" si="105">P50</f>
        <v>2.008</v>
      </c>
      <c r="BI50" s="475">
        <v>0</v>
      </c>
      <c r="BJ50" s="477">
        <f>(((92178/SUM(P$15:P$70))*P50)/92178)*21417</f>
        <v>418.47108595083336</v>
      </c>
      <c r="BK50" s="475">
        <v>0</v>
      </c>
      <c r="BL50" s="475">
        <v>0.95</v>
      </c>
      <c r="BM50" s="475">
        <v>0</v>
      </c>
      <c r="BN50" s="478" t="s">
        <v>358</v>
      </c>
      <c r="BO50" s="475">
        <v>0</v>
      </c>
      <c r="BP50" s="475">
        <v>0</v>
      </c>
      <c r="BQ50" s="479">
        <v>1.6666666666666667</v>
      </c>
      <c r="BR50" s="480"/>
      <c r="BS50" s="457">
        <v>0</v>
      </c>
      <c r="BT50" s="481" t="s">
        <v>362</v>
      </c>
      <c r="BU50" s="457" t="s">
        <v>358</v>
      </c>
      <c r="BV50" s="483">
        <v>0</v>
      </c>
      <c r="BW50" s="508" t="s">
        <v>358</v>
      </c>
      <c r="BX50" s="485" t="s">
        <v>358</v>
      </c>
      <c r="BY50" s="486">
        <v>116.29</v>
      </c>
      <c r="BZ50" s="487">
        <v>-46.50667</v>
      </c>
      <c r="CA50" s="488">
        <v>0.38</v>
      </c>
      <c r="CB50" s="489">
        <v>3.5066670000000002</v>
      </c>
      <c r="CC50" s="490">
        <v>1.052</v>
      </c>
      <c r="CD50" s="491">
        <v>1.6333299999999884E-2</v>
      </c>
      <c r="CE50" s="491">
        <v>5.2999999999999999E-2</v>
      </c>
      <c r="CF50" s="458">
        <v>1.5333300000000001E-2</v>
      </c>
      <c r="CG50" s="364" t="s">
        <v>358</v>
      </c>
      <c r="CH50" s="373" t="s">
        <v>358</v>
      </c>
      <c r="CI50" s="509" t="s">
        <v>358</v>
      </c>
      <c r="CJ50" s="459" t="s">
        <v>358</v>
      </c>
      <c r="CK50" s="483" t="s">
        <v>358</v>
      </c>
      <c r="CL50" s="483">
        <v>0</v>
      </c>
    </row>
    <row r="51" spans="1:90" ht="30" customHeight="1" thickBot="1" x14ac:dyDescent="0.35">
      <c r="A51" s="57" t="str">
        <f t="shared" si="0"/>
        <v>Unitil - FG&amp;E</v>
      </c>
      <c r="B51" s="63" t="s">
        <v>358</v>
      </c>
      <c r="C51" s="63" t="s">
        <v>358</v>
      </c>
      <c r="D51" s="55" t="s">
        <v>397</v>
      </c>
      <c r="E51" s="55" t="s">
        <v>393</v>
      </c>
      <c r="F51" s="55" t="s">
        <v>400</v>
      </c>
      <c r="G51" s="55" t="s">
        <v>399</v>
      </c>
      <c r="H51" s="9" t="s">
        <v>362</v>
      </c>
      <c r="I51" s="15" t="s">
        <v>435</v>
      </c>
      <c r="J51" s="114" t="s">
        <v>436</v>
      </c>
      <c r="K51" s="494">
        <v>10.612621708136027</v>
      </c>
      <c r="L51" s="494">
        <v>22.797799354462125</v>
      </c>
      <c r="M51" s="299">
        <v>1238</v>
      </c>
      <c r="N51" s="456">
        <v>17899772.22550207</v>
      </c>
      <c r="O51" s="475" t="s">
        <v>437</v>
      </c>
      <c r="P51" s="495">
        <v>4.2243599999999999</v>
      </c>
      <c r="Q51" s="373" t="s">
        <v>439</v>
      </c>
      <c r="R51" s="496" t="s">
        <v>439</v>
      </c>
      <c r="S51" s="497">
        <v>133</v>
      </c>
      <c r="T51" s="498">
        <f t="shared" si="1"/>
        <v>133</v>
      </c>
      <c r="U51" s="16">
        <v>0</v>
      </c>
      <c r="V51" s="498">
        <f t="shared" si="1"/>
        <v>0</v>
      </c>
      <c r="W51" s="16">
        <v>0</v>
      </c>
      <c r="X51" s="90">
        <f t="shared" si="2"/>
        <v>0</v>
      </c>
      <c r="Y51" s="16"/>
      <c r="Z51" s="9"/>
      <c r="AA51" s="16">
        <f t="shared" si="94"/>
        <v>133</v>
      </c>
      <c r="AB51" s="9">
        <f t="shared" si="94"/>
        <v>133</v>
      </c>
      <c r="AC51" s="499">
        <v>9582.4</v>
      </c>
      <c r="AD51" s="498">
        <f t="shared" si="95"/>
        <v>9582.4</v>
      </c>
      <c r="AE51" s="465">
        <v>0</v>
      </c>
      <c r="AF51" s="498">
        <f t="shared" si="96"/>
        <v>0</v>
      </c>
      <c r="AG51" s="16">
        <v>0</v>
      </c>
      <c r="AH51" s="498">
        <f t="shared" si="97"/>
        <v>0</v>
      </c>
      <c r="AI51" s="16">
        <v>0</v>
      </c>
      <c r="AJ51" s="498">
        <f t="shared" si="98"/>
        <v>0</v>
      </c>
      <c r="AK51" s="500">
        <f t="shared" si="99"/>
        <v>9582.4</v>
      </c>
      <c r="AL51" s="501">
        <f t="shared" si="99"/>
        <v>9582.4</v>
      </c>
      <c r="AM51" s="502">
        <f t="shared" si="16"/>
        <v>2.2683672793038472</v>
      </c>
      <c r="AN51" s="503">
        <f t="shared" si="100"/>
        <v>15613179.263999999</v>
      </c>
      <c r="AO51" s="504">
        <f t="shared" si="100"/>
        <v>15613179.263999999</v>
      </c>
      <c r="AP51" s="503">
        <f t="shared" si="101"/>
        <v>0</v>
      </c>
      <c r="AQ51" s="504">
        <f t="shared" si="101"/>
        <v>0</v>
      </c>
      <c r="AR51" s="503">
        <f t="shared" si="102"/>
        <v>0</v>
      </c>
      <c r="AS51" s="9">
        <v>0</v>
      </c>
      <c r="AT51" s="503">
        <f t="shared" si="103"/>
        <v>0</v>
      </c>
      <c r="AU51" s="9">
        <v>0</v>
      </c>
      <c r="AV51" s="505">
        <f t="shared" si="104"/>
        <v>15613179.263999999</v>
      </c>
      <c r="AW51" s="506">
        <f t="shared" si="104"/>
        <v>15613179.263999999</v>
      </c>
      <c r="AX51" s="20" t="s">
        <v>358</v>
      </c>
      <c r="AY51" s="507" t="s">
        <v>358</v>
      </c>
      <c r="AZ51" s="507" t="s">
        <v>358</v>
      </c>
      <c r="BA51" s="507" t="s">
        <v>358</v>
      </c>
      <c r="BB51" s="507" t="s">
        <v>358</v>
      </c>
      <c r="BC51" s="507" t="s">
        <v>358</v>
      </c>
      <c r="BD51" s="507" t="s">
        <v>358</v>
      </c>
      <c r="BE51" s="507" t="s">
        <v>358</v>
      </c>
      <c r="BF51" s="474">
        <f t="shared" si="14"/>
        <v>17899772.22550207</v>
      </c>
      <c r="BG51" s="475">
        <v>0</v>
      </c>
      <c r="BH51" s="476">
        <f t="shared" si="105"/>
        <v>4.2243599999999999</v>
      </c>
      <c r="BI51" s="475">
        <v>0</v>
      </c>
      <c r="BJ51" s="477">
        <f>(((92178/SUM(P$15:P$70))*P51)/92178)*21417</f>
        <v>880.36479912712264</v>
      </c>
      <c r="BK51" s="475">
        <v>0</v>
      </c>
      <c r="BL51" s="475">
        <v>0.95</v>
      </c>
      <c r="BM51" s="475">
        <v>0</v>
      </c>
      <c r="BN51" s="478" t="s">
        <v>358</v>
      </c>
      <c r="BO51" s="475">
        <v>0</v>
      </c>
      <c r="BP51" s="475">
        <v>0</v>
      </c>
      <c r="BQ51" s="479">
        <v>1.6666666666666667</v>
      </c>
      <c r="BR51" s="480"/>
      <c r="BS51" s="457">
        <v>0</v>
      </c>
      <c r="BT51" s="481" t="s">
        <v>362</v>
      </c>
      <c r="BU51" s="457" t="s">
        <v>358</v>
      </c>
      <c r="BV51" s="483">
        <v>0</v>
      </c>
      <c r="BW51" s="508" t="s">
        <v>358</v>
      </c>
      <c r="BX51" s="485" t="s">
        <v>358</v>
      </c>
      <c r="BY51" s="486">
        <v>316.43</v>
      </c>
      <c r="BZ51" s="487">
        <v>-78.91670000000002</v>
      </c>
      <c r="CA51" s="488">
        <v>176.03</v>
      </c>
      <c r="CB51" s="489">
        <v>-93.936670000000007</v>
      </c>
      <c r="CC51" s="490">
        <v>3.88</v>
      </c>
      <c r="CD51" s="491">
        <v>-0.9726667</v>
      </c>
      <c r="CE51" s="491">
        <v>2.64</v>
      </c>
      <c r="CF51" s="458">
        <v>-1.1253333000000001</v>
      </c>
      <c r="CG51" s="364" t="s">
        <v>358</v>
      </c>
      <c r="CH51" s="373" t="s">
        <v>358</v>
      </c>
      <c r="CI51" s="509" t="s">
        <v>358</v>
      </c>
      <c r="CJ51" s="459" t="s">
        <v>358</v>
      </c>
      <c r="CK51" s="483" t="s">
        <v>358</v>
      </c>
      <c r="CL51" s="483">
        <v>0</v>
      </c>
    </row>
    <row r="52" spans="1:90" ht="30" customHeight="1" x14ac:dyDescent="0.3">
      <c r="A52" s="57" t="str">
        <f t="shared" si="0"/>
        <v>Unitil - FG&amp;E</v>
      </c>
      <c r="B52" s="63" t="s">
        <v>358</v>
      </c>
      <c r="C52" s="63" t="s">
        <v>358</v>
      </c>
      <c r="D52" s="55" t="s">
        <v>397</v>
      </c>
      <c r="E52" s="55" t="s">
        <v>393</v>
      </c>
      <c r="F52" s="55" t="s">
        <v>401</v>
      </c>
      <c r="G52" s="55" t="s">
        <v>393</v>
      </c>
      <c r="H52" s="9" t="s">
        <v>362</v>
      </c>
      <c r="I52" s="15" t="s">
        <v>435</v>
      </c>
      <c r="J52" s="114" t="s">
        <v>436</v>
      </c>
      <c r="K52" s="494">
        <v>13.26577713517003</v>
      </c>
      <c r="L52" s="494">
        <v>18.674093194314395</v>
      </c>
      <c r="M52" s="299">
        <v>1319</v>
      </c>
      <c r="N52" s="456">
        <v>12244825.419627709</v>
      </c>
      <c r="O52" s="475" t="s">
        <v>437</v>
      </c>
      <c r="P52" s="495">
        <v>2.8897882083640667</v>
      </c>
      <c r="Q52" s="373" t="s">
        <v>439</v>
      </c>
      <c r="R52" s="496" t="s">
        <v>439</v>
      </c>
      <c r="S52" s="497">
        <v>94</v>
      </c>
      <c r="T52" s="498">
        <f t="shared" si="1"/>
        <v>94</v>
      </c>
      <c r="U52" s="16">
        <v>0</v>
      </c>
      <c r="V52" s="498">
        <f t="shared" si="1"/>
        <v>0</v>
      </c>
      <c r="W52" s="16">
        <v>0</v>
      </c>
      <c r="X52" s="90">
        <f t="shared" si="2"/>
        <v>0</v>
      </c>
      <c r="Y52" s="16"/>
      <c r="Z52" s="9"/>
      <c r="AA52" s="16">
        <f t="shared" si="94"/>
        <v>94</v>
      </c>
      <c r="AB52" s="9">
        <f t="shared" si="94"/>
        <v>94</v>
      </c>
      <c r="AC52" s="499">
        <v>1920.8</v>
      </c>
      <c r="AD52" s="498">
        <f t="shared" si="95"/>
        <v>1920.8</v>
      </c>
      <c r="AE52" s="465">
        <v>0</v>
      </c>
      <c r="AF52" s="498">
        <f t="shared" si="96"/>
        <v>0</v>
      </c>
      <c r="AG52" s="16">
        <v>0</v>
      </c>
      <c r="AH52" s="498">
        <f t="shared" si="97"/>
        <v>0</v>
      </c>
      <c r="AI52" s="16">
        <v>0</v>
      </c>
      <c r="AJ52" s="498">
        <f t="shared" si="98"/>
        <v>0</v>
      </c>
      <c r="AK52" s="500">
        <f t="shared" si="99"/>
        <v>1920.8</v>
      </c>
      <c r="AL52" s="501">
        <f t="shared" si="99"/>
        <v>1920.8</v>
      </c>
      <c r="AM52" s="502">
        <f t="shared" si="16"/>
        <v>0.66468538920621489</v>
      </c>
      <c r="AN52" s="503">
        <f t="shared" si="100"/>
        <v>3129674.6880000001</v>
      </c>
      <c r="AO52" s="504">
        <f t="shared" si="100"/>
        <v>3129674.6880000001</v>
      </c>
      <c r="AP52" s="503">
        <f t="shared" si="101"/>
        <v>0</v>
      </c>
      <c r="AQ52" s="504">
        <f t="shared" si="101"/>
        <v>0</v>
      </c>
      <c r="AR52" s="503">
        <f t="shared" si="102"/>
        <v>0</v>
      </c>
      <c r="AS52" s="9">
        <v>0</v>
      </c>
      <c r="AT52" s="503">
        <f t="shared" si="103"/>
        <v>0</v>
      </c>
      <c r="AU52" s="9">
        <v>0</v>
      </c>
      <c r="AV52" s="505">
        <f t="shared" si="104"/>
        <v>3129674.6880000001</v>
      </c>
      <c r="AW52" s="506">
        <f t="shared" si="104"/>
        <v>3129674.6880000001</v>
      </c>
      <c r="AX52" s="20" t="s">
        <v>358</v>
      </c>
      <c r="AY52" s="507" t="s">
        <v>358</v>
      </c>
      <c r="AZ52" s="507" t="s">
        <v>358</v>
      </c>
      <c r="BA52" s="507" t="s">
        <v>358</v>
      </c>
      <c r="BB52" s="507" t="s">
        <v>358</v>
      </c>
      <c r="BC52" s="507" t="s">
        <v>358</v>
      </c>
      <c r="BD52" s="507" t="s">
        <v>358</v>
      </c>
      <c r="BE52" s="507" t="s">
        <v>358</v>
      </c>
      <c r="BF52" s="474">
        <f t="shared" si="14"/>
        <v>12244825.419627709</v>
      </c>
      <c r="BG52" s="475">
        <v>0</v>
      </c>
      <c r="BH52" s="476">
        <f t="shared" si="105"/>
        <v>2.8897882083640667</v>
      </c>
      <c r="BI52" s="475">
        <v>0</v>
      </c>
      <c r="BJ52" s="477">
        <f>(((92178/SUM(P$15:P$70))*P52)/92178)*21417</f>
        <v>602.23745504084854</v>
      </c>
      <c r="BK52" s="475">
        <v>0</v>
      </c>
      <c r="BL52" s="475">
        <v>0.95</v>
      </c>
      <c r="BM52" s="475">
        <v>0</v>
      </c>
      <c r="BN52" s="478" t="s">
        <v>358</v>
      </c>
      <c r="BO52" s="475">
        <v>0</v>
      </c>
      <c r="BP52" s="475">
        <v>0</v>
      </c>
      <c r="BQ52" s="479">
        <v>1.3333333333333333</v>
      </c>
      <c r="BR52" s="480"/>
      <c r="BS52" s="457">
        <v>0</v>
      </c>
      <c r="BT52" s="481" t="s">
        <v>362</v>
      </c>
      <c r="BU52" s="457" t="s">
        <v>358</v>
      </c>
      <c r="BV52" s="483">
        <v>0</v>
      </c>
      <c r="BW52" s="508" t="s">
        <v>358</v>
      </c>
      <c r="BX52" s="485" t="s">
        <v>358</v>
      </c>
      <c r="BY52" s="486">
        <v>255.35</v>
      </c>
      <c r="BZ52" s="487">
        <v>-40.169999999999987</v>
      </c>
      <c r="CA52" s="488">
        <v>139.5</v>
      </c>
      <c r="CB52" s="489">
        <v>-99.22</v>
      </c>
      <c r="CC52" s="490">
        <v>2.4910000000000001</v>
      </c>
      <c r="CD52" s="491">
        <v>-0.41933329999999991</v>
      </c>
      <c r="CE52" s="491">
        <v>1.4890000000000001</v>
      </c>
      <c r="CF52" s="458">
        <v>-0.83233330000000005</v>
      </c>
      <c r="CG52" s="364" t="s">
        <v>358</v>
      </c>
      <c r="CH52" s="373" t="s">
        <v>358</v>
      </c>
      <c r="CI52" s="509" t="s">
        <v>358</v>
      </c>
      <c r="CJ52" s="459" t="s">
        <v>358</v>
      </c>
      <c r="CK52" s="483" t="s">
        <v>358</v>
      </c>
      <c r="CL52" s="483">
        <v>0</v>
      </c>
    </row>
    <row r="53" spans="1:90" ht="30" customHeight="1" thickBot="1" x14ac:dyDescent="0.35">
      <c r="A53" s="57" t="str">
        <f t="shared" si="0"/>
        <v>Unitil - FG&amp;E</v>
      </c>
      <c r="B53" s="63" t="s">
        <v>358</v>
      </c>
      <c r="C53" s="63" t="s">
        <v>358</v>
      </c>
      <c r="D53" s="55" t="s">
        <v>397</v>
      </c>
      <c r="E53" s="55" t="s">
        <v>393</v>
      </c>
      <c r="F53" s="448"/>
      <c r="G53" s="448"/>
      <c r="H53" s="449"/>
      <c r="I53" s="511"/>
      <c r="J53" s="448"/>
      <c r="K53" s="448" t="s">
        <v>440</v>
      </c>
      <c r="L53" s="448"/>
      <c r="M53" s="448" t="s">
        <v>440</v>
      </c>
      <c r="N53" s="512"/>
      <c r="O53" s="512"/>
      <c r="P53" s="513" t="s">
        <v>440</v>
      </c>
      <c r="Q53" s="514"/>
      <c r="R53" s="513"/>
      <c r="S53" s="515"/>
      <c r="T53" s="449"/>
      <c r="U53" s="515"/>
      <c r="V53" s="449"/>
      <c r="W53" s="515"/>
      <c r="X53" s="515"/>
      <c r="Y53" s="515"/>
      <c r="Z53" s="449"/>
      <c r="AA53" s="515"/>
      <c r="AB53" s="449"/>
      <c r="AC53" s="516"/>
      <c r="AD53" s="449"/>
      <c r="AE53" s="517"/>
      <c r="AF53" s="449"/>
      <c r="AG53" s="515"/>
      <c r="AH53" s="449"/>
      <c r="AI53" s="515"/>
      <c r="AJ53" s="449"/>
      <c r="AK53" s="511"/>
      <c r="AL53" s="449"/>
      <c r="AM53" s="518"/>
      <c r="AN53" s="515"/>
      <c r="AO53" s="449"/>
      <c r="AP53" s="515"/>
      <c r="AQ53" s="449"/>
      <c r="AR53" s="515"/>
      <c r="AS53" s="449"/>
      <c r="AT53" s="515"/>
      <c r="AU53" s="449"/>
      <c r="AV53" s="515"/>
      <c r="AW53" s="449"/>
      <c r="AX53" s="20" t="s">
        <v>358</v>
      </c>
      <c r="AY53" s="507" t="s">
        <v>358</v>
      </c>
      <c r="AZ53" s="507" t="s">
        <v>358</v>
      </c>
      <c r="BA53" s="507" t="s">
        <v>358</v>
      </c>
      <c r="BB53" s="507" t="s">
        <v>358</v>
      </c>
      <c r="BC53" s="507" t="s">
        <v>358</v>
      </c>
      <c r="BD53" s="507" t="s">
        <v>358</v>
      </c>
      <c r="BE53" s="507" t="s">
        <v>358</v>
      </c>
      <c r="BF53" s="512"/>
      <c r="BG53" s="480"/>
      <c r="BH53" s="480"/>
      <c r="BI53" s="480"/>
      <c r="BJ53" s="519"/>
      <c r="BK53" s="480"/>
      <c r="BL53" s="480"/>
      <c r="BM53" s="480"/>
      <c r="BN53" s="480"/>
      <c r="BO53" s="480"/>
      <c r="BP53" s="480"/>
      <c r="BQ53" s="480"/>
      <c r="BR53" s="480"/>
      <c r="BS53" s="457">
        <v>0</v>
      </c>
      <c r="BT53" s="481" t="s">
        <v>362</v>
      </c>
      <c r="BU53" s="457" t="s">
        <v>358</v>
      </c>
      <c r="BV53" s="483">
        <v>0</v>
      </c>
      <c r="BW53" s="508" t="s">
        <v>358</v>
      </c>
      <c r="BX53" s="485" t="s">
        <v>358</v>
      </c>
      <c r="BY53" s="520"/>
      <c r="BZ53" s="521"/>
      <c r="CA53" s="522"/>
      <c r="CB53" s="523"/>
      <c r="CC53" s="524"/>
      <c r="CD53" s="525"/>
      <c r="CE53" s="525"/>
      <c r="CF53" s="526"/>
      <c r="CG53" s="364" t="s">
        <v>358</v>
      </c>
      <c r="CH53" s="373" t="s">
        <v>358</v>
      </c>
      <c r="CI53" s="509" t="s">
        <v>358</v>
      </c>
      <c r="CJ53" s="459" t="s">
        <v>358</v>
      </c>
      <c r="CK53" s="483" t="s">
        <v>358</v>
      </c>
      <c r="CL53" s="483">
        <v>0</v>
      </c>
    </row>
    <row r="54" spans="1:90" ht="30" customHeight="1" x14ac:dyDescent="0.3">
      <c r="A54" s="57" t="str">
        <f t="shared" si="0"/>
        <v>Unitil - FG&amp;E</v>
      </c>
      <c r="B54" s="63" t="s">
        <v>358</v>
      </c>
      <c r="C54" s="63" t="s">
        <v>358</v>
      </c>
      <c r="D54" s="55" t="s">
        <v>402</v>
      </c>
      <c r="E54" s="55" t="s">
        <v>360</v>
      </c>
      <c r="F54" s="55" t="s">
        <v>403</v>
      </c>
      <c r="G54" s="55" t="s">
        <v>404</v>
      </c>
      <c r="H54" s="9" t="s">
        <v>362</v>
      </c>
      <c r="I54" s="15" t="s">
        <v>435</v>
      </c>
      <c r="J54" s="114" t="s">
        <v>436</v>
      </c>
      <c r="K54" s="494">
        <v>7.0750811387573496</v>
      </c>
      <c r="L54" s="494">
        <v>22.870542880617403</v>
      </c>
      <c r="M54" s="299">
        <v>779</v>
      </c>
      <c r="N54" s="456">
        <v>11440640.714535596</v>
      </c>
      <c r="O54" s="475" t="s">
        <v>437</v>
      </c>
      <c r="P54" s="495">
        <v>2.7</v>
      </c>
      <c r="Q54" s="373" t="s">
        <v>438</v>
      </c>
      <c r="R54" s="496" t="s">
        <v>439</v>
      </c>
      <c r="S54" s="497">
        <v>96</v>
      </c>
      <c r="T54" s="498">
        <f t="shared" si="1"/>
        <v>96</v>
      </c>
      <c r="U54" s="16">
        <v>0</v>
      </c>
      <c r="V54" s="498">
        <f t="shared" si="1"/>
        <v>0</v>
      </c>
      <c r="W54" s="16">
        <v>0</v>
      </c>
      <c r="X54" s="90">
        <f t="shared" si="2"/>
        <v>0</v>
      </c>
      <c r="Y54" s="16"/>
      <c r="Z54" s="9"/>
      <c r="AA54" s="16">
        <f>S54+U54+W54+Y54</f>
        <v>96</v>
      </c>
      <c r="AB54" s="9">
        <f>T54+V54+X54+Z54</f>
        <v>96</v>
      </c>
      <c r="AC54" s="499">
        <v>6456.4</v>
      </c>
      <c r="AD54" s="498">
        <f t="shared" ref="AD54" si="106">AC54</f>
        <v>6456.4</v>
      </c>
      <c r="AE54" s="465">
        <v>0</v>
      </c>
      <c r="AF54" s="498">
        <f t="shared" ref="AF54" si="107">AE54</f>
        <v>0</v>
      </c>
      <c r="AG54" s="16">
        <v>0</v>
      </c>
      <c r="AH54" s="498">
        <f t="shared" ref="AH54" si="108">AG54</f>
        <v>0</v>
      </c>
      <c r="AI54" s="16">
        <v>0</v>
      </c>
      <c r="AJ54" s="498">
        <f t="shared" ref="AJ54" si="109">AI54</f>
        <v>0</v>
      </c>
      <c r="AK54" s="500">
        <f>AC54+AE54+AG54+AI54</f>
        <v>6456.4</v>
      </c>
      <c r="AL54" s="501">
        <f>AD54+AF54+AH54+AJ54</f>
        <v>6456.4</v>
      </c>
      <c r="AM54" s="502">
        <f t="shared" si="16"/>
        <v>2.3912592592592592</v>
      </c>
      <c r="AN54" s="503">
        <f>AC54*0.186*8760</f>
        <v>10519799.903999999</v>
      </c>
      <c r="AO54" s="504">
        <f>AD54*0.186*8760</f>
        <v>10519799.903999999</v>
      </c>
      <c r="AP54" s="503">
        <f>AE54*8760</f>
        <v>0</v>
      </c>
      <c r="AQ54" s="504">
        <f>AF54*8760</f>
        <v>0</v>
      </c>
      <c r="AR54" s="503">
        <f>AG54*0.186*8760</f>
        <v>0</v>
      </c>
      <c r="AS54" s="9">
        <v>0</v>
      </c>
      <c r="AT54" s="503">
        <f>AI54*0.186*8760</f>
        <v>0</v>
      </c>
      <c r="AU54" s="9">
        <v>0</v>
      </c>
      <c r="AV54" s="505">
        <f>AN54+AP54+AR54+AT54</f>
        <v>10519799.903999999</v>
      </c>
      <c r="AW54" s="506">
        <f>AO54+AQ54+AS54+AU54</f>
        <v>10519799.903999999</v>
      </c>
      <c r="AX54" s="20" t="s">
        <v>358</v>
      </c>
      <c r="AY54" s="507" t="s">
        <v>358</v>
      </c>
      <c r="AZ54" s="507" t="s">
        <v>358</v>
      </c>
      <c r="BA54" s="507" t="s">
        <v>358</v>
      </c>
      <c r="BB54" s="507" t="s">
        <v>358</v>
      </c>
      <c r="BC54" s="507" t="s">
        <v>358</v>
      </c>
      <c r="BD54" s="507" t="s">
        <v>358</v>
      </c>
      <c r="BE54" s="507" t="s">
        <v>358</v>
      </c>
      <c r="BF54" s="474">
        <f t="shared" si="14"/>
        <v>11440640.714535596</v>
      </c>
      <c r="BG54" s="475">
        <v>0</v>
      </c>
      <c r="BH54" s="476">
        <f t="shared" si="105"/>
        <v>2.7</v>
      </c>
      <c r="BI54" s="475">
        <v>0</v>
      </c>
      <c r="BJ54" s="477">
        <f>(((92178/SUM(P$15:P$70))*P54)/92178)*21417</f>
        <v>562.68522513309256</v>
      </c>
      <c r="BK54" s="475">
        <v>0</v>
      </c>
      <c r="BL54" s="475">
        <v>0.95</v>
      </c>
      <c r="BM54" s="475">
        <v>0</v>
      </c>
      <c r="BN54" s="478" t="s">
        <v>358</v>
      </c>
      <c r="BO54" s="475">
        <v>0</v>
      </c>
      <c r="BP54" s="475">
        <v>0</v>
      </c>
      <c r="BQ54" s="479">
        <v>1.6666666666666667</v>
      </c>
      <c r="BR54" s="480"/>
      <c r="BS54" s="457">
        <v>0</v>
      </c>
      <c r="BT54" s="481" t="s">
        <v>362</v>
      </c>
      <c r="BU54" s="457" t="s">
        <v>358</v>
      </c>
      <c r="BV54" s="483">
        <v>0</v>
      </c>
      <c r="BW54" s="508" t="s">
        <v>358</v>
      </c>
      <c r="BX54" s="485" t="s">
        <v>358</v>
      </c>
      <c r="BY54" s="486">
        <v>236.29</v>
      </c>
      <c r="BZ54" s="487">
        <v>-46.566699999999997</v>
      </c>
      <c r="CA54" s="488">
        <v>225.87</v>
      </c>
      <c r="CB54" s="489">
        <v>-184.50333000000001</v>
      </c>
      <c r="CC54" s="490">
        <v>2.8050000000000002</v>
      </c>
      <c r="CD54" s="491">
        <v>-1.2670000000000001</v>
      </c>
      <c r="CE54" s="491">
        <v>2.7770000000000001</v>
      </c>
      <c r="CF54" s="458">
        <v>-2.1193333000000001</v>
      </c>
      <c r="CG54" s="364" t="s">
        <v>358</v>
      </c>
      <c r="CH54" s="373" t="s">
        <v>358</v>
      </c>
      <c r="CI54" s="509" t="s">
        <v>358</v>
      </c>
      <c r="CJ54" s="459" t="s">
        <v>358</v>
      </c>
      <c r="CK54" s="483" t="s">
        <v>358</v>
      </c>
      <c r="CL54" s="483">
        <v>0</v>
      </c>
    </row>
    <row r="55" spans="1:90" ht="30" customHeight="1" thickBot="1" x14ac:dyDescent="0.35">
      <c r="A55" s="57" t="str">
        <f t="shared" si="0"/>
        <v>Unitil - FG&amp;E</v>
      </c>
      <c r="B55" s="63" t="s">
        <v>358</v>
      </c>
      <c r="C55" s="63" t="s">
        <v>358</v>
      </c>
      <c r="D55" s="55" t="s">
        <v>402</v>
      </c>
      <c r="E55" s="55" t="s">
        <v>360</v>
      </c>
      <c r="F55" s="448"/>
      <c r="G55" s="448"/>
      <c r="H55" s="449"/>
      <c r="I55" s="511"/>
      <c r="J55" s="448"/>
      <c r="K55" s="448" t="s">
        <v>440</v>
      </c>
      <c r="L55" s="448" t="s">
        <v>440</v>
      </c>
      <c r="M55" s="448" t="s">
        <v>440</v>
      </c>
      <c r="N55" s="512" t="s">
        <v>440</v>
      </c>
      <c r="O55" s="512"/>
      <c r="P55" s="513" t="s">
        <v>440</v>
      </c>
      <c r="Q55" s="514"/>
      <c r="R55" s="513"/>
      <c r="S55" s="515"/>
      <c r="T55" s="449"/>
      <c r="U55" s="515"/>
      <c r="V55" s="449"/>
      <c r="W55" s="515"/>
      <c r="X55" s="515"/>
      <c r="Y55" s="515"/>
      <c r="Z55" s="449"/>
      <c r="AA55" s="515"/>
      <c r="AB55" s="449"/>
      <c r="AC55" s="516"/>
      <c r="AD55" s="449"/>
      <c r="AE55" s="517"/>
      <c r="AF55" s="449"/>
      <c r="AG55" s="515"/>
      <c r="AH55" s="449"/>
      <c r="AI55" s="515"/>
      <c r="AJ55" s="449"/>
      <c r="AK55" s="511"/>
      <c r="AL55" s="449"/>
      <c r="AM55" s="518"/>
      <c r="AN55" s="515"/>
      <c r="AO55" s="449"/>
      <c r="AP55" s="515"/>
      <c r="AQ55" s="449"/>
      <c r="AR55" s="515"/>
      <c r="AS55" s="449"/>
      <c r="AT55" s="515"/>
      <c r="AU55" s="449"/>
      <c r="AV55" s="515"/>
      <c r="AW55" s="449"/>
      <c r="AX55" s="20" t="s">
        <v>358</v>
      </c>
      <c r="AY55" s="507" t="s">
        <v>358</v>
      </c>
      <c r="AZ55" s="507" t="s">
        <v>358</v>
      </c>
      <c r="BA55" s="507" t="s">
        <v>358</v>
      </c>
      <c r="BB55" s="507" t="s">
        <v>358</v>
      </c>
      <c r="BC55" s="507" t="s">
        <v>358</v>
      </c>
      <c r="BD55" s="507" t="s">
        <v>358</v>
      </c>
      <c r="BE55" s="507" t="s">
        <v>358</v>
      </c>
      <c r="BF55" s="512"/>
      <c r="BG55" s="480"/>
      <c r="BH55" s="480"/>
      <c r="BI55" s="480"/>
      <c r="BJ55" s="519"/>
      <c r="BK55" s="480"/>
      <c r="BL55" s="480"/>
      <c r="BM55" s="480"/>
      <c r="BN55" s="480"/>
      <c r="BO55" s="480"/>
      <c r="BP55" s="480"/>
      <c r="BQ55" s="480"/>
      <c r="BR55" s="480"/>
      <c r="BS55" s="457">
        <v>0</v>
      </c>
      <c r="BT55" s="481" t="s">
        <v>362</v>
      </c>
      <c r="BU55" s="457" t="s">
        <v>358</v>
      </c>
      <c r="BV55" s="483">
        <v>0</v>
      </c>
      <c r="BW55" s="508" t="s">
        <v>358</v>
      </c>
      <c r="BX55" s="485" t="s">
        <v>358</v>
      </c>
      <c r="BY55" s="520"/>
      <c r="BZ55" s="521"/>
      <c r="CA55" s="522"/>
      <c r="CB55" s="523"/>
      <c r="CC55" s="524"/>
      <c r="CD55" s="525"/>
      <c r="CE55" s="525"/>
      <c r="CF55" s="526"/>
      <c r="CG55" s="364" t="s">
        <v>358</v>
      </c>
      <c r="CH55" s="373" t="s">
        <v>358</v>
      </c>
      <c r="CI55" s="509" t="s">
        <v>358</v>
      </c>
      <c r="CJ55" s="459" t="s">
        <v>358</v>
      </c>
      <c r="CK55" s="483" t="s">
        <v>358</v>
      </c>
      <c r="CL55" s="483">
        <v>0</v>
      </c>
    </row>
    <row r="56" spans="1:90" ht="30" customHeight="1" thickBot="1" x14ac:dyDescent="0.35">
      <c r="A56" s="57" t="str">
        <f t="shared" si="0"/>
        <v>Unitil - FG&amp;E</v>
      </c>
      <c r="B56" s="63" t="s">
        <v>358</v>
      </c>
      <c r="C56" s="63" t="s">
        <v>358</v>
      </c>
      <c r="D56" s="55" t="s">
        <v>405</v>
      </c>
      <c r="E56" s="55" t="s">
        <v>370</v>
      </c>
      <c r="F56" s="55" t="s">
        <v>406</v>
      </c>
      <c r="G56" s="55" t="s">
        <v>374</v>
      </c>
      <c r="H56" s="9" t="s">
        <v>362</v>
      </c>
      <c r="I56" s="15" t="s">
        <v>435</v>
      </c>
      <c r="J56" s="114" t="s">
        <v>436</v>
      </c>
      <c r="K56" s="494">
        <v>13.088900106701098</v>
      </c>
      <c r="L56" s="494">
        <v>51.589405273677976</v>
      </c>
      <c r="M56" s="299">
        <v>1966</v>
      </c>
      <c r="N56" s="456">
        <v>17612697.605237868</v>
      </c>
      <c r="O56" s="475" t="s">
        <v>437</v>
      </c>
      <c r="P56" s="495">
        <v>4.1566101690199435</v>
      </c>
      <c r="Q56" s="373" t="s">
        <v>439</v>
      </c>
      <c r="R56" s="496" t="s">
        <v>439</v>
      </c>
      <c r="S56" s="497">
        <v>144</v>
      </c>
      <c r="T56" s="498">
        <f t="shared" si="1"/>
        <v>144</v>
      </c>
      <c r="U56" s="16">
        <v>0</v>
      </c>
      <c r="V56" s="498">
        <f t="shared" si="1"/>
        <v>0</v>
      </c>
      <c r="W56" s="16">
        <v>0</v>
      </c>
      <c r="X56" s="90">
        <f t="shared" si="2"/>
        <v>0</v>
      </c>
      <c r="Y56" s="16"/>
      <c r="Z56" s="9"/>
      <c r="AA56" s="16">
        <f t="shared" ref="AA56:AB57" si="110">S56+U56+W56+Y56</f>
        <v>144</v>
      </c>
      <c r="AB56" s="9">
        <f t="shared" si="110"/>
        <v>144</v>
      </c>
      <c r="AC56" s="499">
        <v>2030</v>
      </c>
      <c r="AD56" s="498">
        <f t="shared" ref="AD56:AD57" si="111">AC56</f>
        <v>2030</v>
      </c>
      <c r="AE56" s="465">
        <v>0</v>
      </c>
      <c r="AF56" s="498">
        <f t="shared" ref="AF56:AF57" si="112">AE56</f>
        <v>0</v>
      </c>
      <c r="AG56" s="16">
        <v>0</v>
      </c>
      <c r="AH56" s="498">
        <f t="shared" ref="AH56:AH57" si="113">AG56</f>
        <v>0</v>
      </c>
      <c r="AI56" s="16">
        <v>0</v>
      </c>
      <c r="AJ56" s="498">
        <f t="shared" ref="AJ56:AJ57" si="114">AI56</f>
        <v>0</v>
      </c>
      <c r="AK56" s="500">
        <f t="shared" ref="AK56:AL57" si="115">AC56+AE56+AG56+AI56</f>
        <v>2030</v>
      </c>
      <c r="AL56" s="501">
        <f t="shared" si="115"/>
        <v>2030</v>
      </c>
      <c r="AM56" s="502">
        <f t="shared" si="16"/>
        <v>0.48837873109439045</v>
      </c>
      <c r="AN56" s="503">
        <f t="shared" ref="AN56:AO57" si="116">AC56*0.186*8760</f>
        <v>3307600.8</v>
      </c>
      <c r="AO56" s="504">
        <f t="shared" si="116"/>
        <v>3307600.8</v>
      </c>
      <c r="AP56" s="503">
        <f t="shared" ref="AP56:AQ57" si="117">AE56*8760</f>
        <v>0</v>
      </c>
      <c r="AQ56" s="504">
        <f t="shared" si="117"/>
        <v>0</v>
      </c>
      <c r="AR56" s="503">
        <f t="shared" ref="AR56:AR57" si="118">AG56*0.186*8760</f>
        <v>0</v>
      </c>
      <c r="AS56" s="9">
        <v>0</v>
      </c>
      <c r="AT56" s="503">
        <f t="shared" ref="AT56:AT70" si="119">AI56*0.186*8760</f>
        <v>0</v>
      </c>
      <c r="AU56" s="9">
        <v>0</v>
      </c>
      <c r="AV56" s="505">
        <f t="shared" ref="AV56:AW57" si="120">AN56+AP56+AR56+AT56</f>
        <v>3307600.8</v>
      </c>
      <c r="AW56" s="506">
        <f t="shared" si="120"/>
        <v>3307600.8</v>
      </c>
      <c r="AX56" s="20" t="s">
        <v>358</v>
      </c>
      <c r="AY56" s="507" t="s">
        <v>358</v>
      </c>
      <c r="AZ56" s="507" t="s">
        <v>358</v>
      </c>
      <c r="BA56" s="507" t="s">
        <v>358</v>
      </c>
      <c r="BB56" s="507" t="s">
        <v>358</v>
      </c>
      <c r="BC56" s="507" t="s">
        <v>358</v>
      </c>
      <c r="BD56" s="507" t="s">
        <v>358</v>
      </c>
      <c r="BE56" s="507" t="s">
        <v>358</v>
      </c>
      <c r="BF56" s="474">
        <f t="shared" si="14"/>
        <v>17612697.605237868</v>
      </c>
      <c r="BG56" s="475">
        <v>0</v>
      </c>
      <c r="BH56" s="476">
        <f t="shared" ref="BH56:BH57" si="121">P56</f>
        <v>4.1566101690199435</v>
      </c>
      <c r="BI56" s="475">
        <v>0</v>
      </c>
      <c r="BJ56" s="477">
        <f>(((92178/SUM(P$15:P$70))*P56)/92178)*21417</f>
        <v>866.24560323906996</v>
      </c>
      <c r="BK56" s="475">
        <v>0</v>
      </c>
      <c r="BL56" s="475">
        <v>0.95</v>
      </c>
      <c r="BM56" s="475">
        <v>0</v>
      </c>
      <c r="BN56" s="478" t="s">
        <v>358</v>
      </c>
      <c r="BO56" s="475">
        <v>0</v>
      </c>
      <c r="BP56" s="475">
        <v>0</v>
      </c>
      <c r="BQ56" s="479">
        <v>3</v>
      </c>
      <c r="BR56" s="480"/>
      <c r="BS56" s="457">
        <v>0</v>
      </c>
      <c r="BT56" s="481" t="s">
        <v>362</v>
      </c>
      <c r="BU56" s="457" t="s">
        <v>358</v>
      </c>
      <c r="BV56" s="483">
        <v>0</v>
      </c>
      <c r="BW56" s="508" t="s">
        <v>358</v>
      </c>
      <c r="BX56" s="485" t="s">
        <v>358</v>
      </c>
      <c r="BY56" s="486">
        <v>300.63</v>
      </c>
      <c r="BZ56" s="487">
        <v>-71.393299999999982</v>
      </c>
      <c r="CA56" s="488">
        <v>121.9</v>
      </c>
      <c r="CB56" s="489">
        <v>-52.966670000000008</v>
      </c>
      <c r="CC56" s="490">
        <v>3.359</v>
      </c>
      <c r="CD56" s="491">
        <v>-1.1183333000000002</v>
      </c>
      <c r="CE56" s="491">
        <v>1.3620000000000001</v>
      </c>
      <c r="CF56" s="458">
        <v>-0.50066670000000013</v>
      </c>
      <c r="CG56" s="364" t="s">
        <v>358</v>
      </c>
      <c r="CH56" s="373" t="s">
        <v>358</v>
      </c>
      <c r="CI56" s="509" t="s">
        <v>358</v>
      </c>
      <c r="CJ56" s="459" t="s">
        <v>358</v>
      </c>
      <c r="CK56" s="483" t="s">
        <v>358</v>
      </c>
      <c r="CL56" s="483">
        <v>0</v>
      </c>
    </row>
    <row r="57" spans="1:90" ht="30" customHeight="1" x14ac:dyDescent="0.3">
      <c r="A57" s="57" t="str">
        <f t="shared" si="0"/>
        <v>Unitil - FG&amp;E</v>
      </c>
      <c r="B57" s="63" t="s">
        <v>358</v>
      </c>
      <c r="C57" s="63" t="s">
        <v>358</v>
      </c>
      <c r="D57" s="55" t="s">
        <v>405</v>
      </c>
      <c r="E57" s="55" t="s">
        <v>370</v>
      </c>
      <c r="F57" s="55" t="s">
        <v>407</v>
      </c>
      <c r="G57" s="55" t="s">
        <v>408</v>
      </c>
      <c r="H57" s="9" t="s">
        <v>362</v>
      </c>
      <c r="I57" s="15" t="s">
        <v>435</v>
      </c>
      <c r="J57" s="114" t="s">
        <v>436</v>
      </c>
      <c r="K57" s="494">
        <v>7.6410876298579389</v>
      </c>
      <c r="L57" s="494">
        <v>61.854570848816266</v>
      </c>
      <c r="M57" s="299">
        <v>1316</v>
      </c>
      <c r="N57" s="456">
        <v>12038096.396294678</v>
      </c>
      <c r="O57" s="475" t="s">
        <v>437</v>
      </c>
      <c r="P57" s="495">
        <v>2.8410000000000002</v>
      </c>
      <c r="Q57" s="373" t="s">
        <v>439</v>
      </c>
      <c r="R57" s="496" t="s">
        <v>439</v>
      </c>
      <c r="S57" s="497">
        <v>177</v>
      </c>
      <c r="T57" s="498">
        <f t="shared" si="1"/>
        <v>177</v>
      </c>
      <c r="U57" s="16">
        <v>0</v>
      </c>
      <c r="V57" s="498">
        <f t="shared" si="1"/>
        <v>0</v>
      </c>
      <c r="W57" s="16">
        <v>0</v>
      </c>
      <c r="X57" s="90">
        <f t="shared" si="2"/>
        <v>0</v>
      </c>
      <c r="Y57" s="16"/>
      <c r="Z57" s="9"/>
      <c r="AA57" s="16">
        <f t="shared" si="110"/>
        <v>177</v>
      </c>
      <c r="AB57" s="9">
        <f t="shared" si="110"/>
        <v>177</v>
      </c>
      <c r="AC57" s="499">
        <v>3273.2</v>
      </c>
      <c r="AD57" s="498">
        <f t="shared" si="111"/>
        <v>3273.2</v>
      </c>
      <c r="AE57" s="465">
        <v>0</v>
      </c>
      <c r="AF57" s="498">
        <f t="shared" si="112"/>
        <v>0</v>
      </c>
      <c r="AG57" s="16">
        <v>0</v>
      </c>
      <c r="AH57" s="498">
        <f t="shared" si="113"/>
        <v>0</v>
      </c>
      <c r="AI57" s="16">
        <v>0</v>
      </c>
      <c r="AJ57" s="498">
        <f t="shared" si="114"/>
        <v>0</v>
      </c>
      <c r="AK57" s="500">
        <f t="shared" si="115"/>
        <v>3273.2</v>
      </c>
      <c r="AL57" s="501">
        <f t="shared" si="115"/>
        <v>3273.2</v>
      </c>
      <c r="AM57" s="502">
        <f t="shared" si="16"/>
        <v>1.1521295318549807</v>
      </c>
      <c r="AN57" s="503">
        <f t="shared" si="116"/>
        <v>5333221.1519999998</v>
      </c>
      <c r="AO57" s="504">
        <f t="shared" si="116"/>
        <v>5333221.1519999998</v>
      </c>
      <c r="AP57" s="503">
        <f t="shared" si="117"/>
        <v>0</v>
      </c>
      <c r="AQ57" s="504">
        <f t="shared" si="117"/>
        <v>0</v>
      </c>
      <c r="AR57" s="503">
        <f t="shared" si="118"/>
        <v>0</v>
      </c>
      <c r="AS57" s="9">
        <v>0</v>
      </c>
      <c r="AT57" s="503">
        <f t="shared" si="119"/>
        <v>0</v>
      </c>
      <c r="AU57" s="9">
        <v>0</v>
      </c>
      <c r="AV57" s="505">
        <f t="shared" si="120"/>
        <v>5333221.1519999998</v>
      </c>
      <c r="AW57" s="506">
        <f t="shared" si="120"/>
        <v>5333221.1519999998</v>
      </c>
      <c r="AX57" s="20" t="s">
        <v>358</v>
      </c>
      <c r="AY57" s="507" t="s">
        <v>358</v>
      </c>
      <c r="AZ57" s="507" t="s">
        <v>358</v>
      </c>
      <c r="BA57" s="507" t="s">
        <v>358</v>
      </c>
      <c r="BB57" s="507" t="s">
        <v>358</v>
      </c>
      <c r="BC57" s="507" t="s">
        <v>358</v>
      </c>
      <c r="BD57" s="507" t="s">
        <v>358</v>
      </c>
      <c r="BE57" s="507" t="s">
        <v>358</v>
      </c>
      <c r="BF57" s="474">
        <f t="shared" si="14"/>
        <v>12038096.396294678</v>
      </c>
      <c r="BG57" s="475">
        <v>0</v>
      </c>
      <c r="BH57" s="476">
        <f t="shared" si="121"/>
        <v>2.8410000000000002</v>
      </c>
      <c r="BI57" s="475">
        <v>0</v>
      </c>
      <c r="BJ57" s="477">
        <f>(((92178/SUM(P$15:P$70))*P57)/92178)*21417</f>
        <v>592.06989800115412</v>
      </c>
      <c r="BK57" s="475">
        <v>0</v>
      </c>
      <c r="BL57" s="475">
        <v>0.95</v>
      </c>
      <c r="BM57" s="475">
        <v>0</v>
      </c>
      <c r="BN57" s="478" t="s">
        <v>358</v>
      </c>
      <c r="BO57" s="475">
        <v>0</v>
      </c>
      <c r="BP57" s="475">
        <v>0</v>
      </c>
      <c r="BQ57" s="479">
        <v>3.3333333333333335</v>
      </c>
      <c r="BR57" s="480"/>
      <c r="BS57" s="457">
        <v>0</v>
      </c>
      <c r="BT57" s="481" t="s">
        <v>362</v>
      </c>
      <c r="BU57" s="457" t="s">
        <v>358</v>
      </c>
      <c r="BV57" s="483">
        <v>0</v>
      </c>
      <c r="BW57" s="508" t="s">
        <v>358</v>
      </c>
      <c r="BX57" s="485" t="s">
        <v>358</v>
      </c>
      <c r="BY57" s="486">
        <v>490.08</v>
      </c>
      <c r="BZ57" s="487">
        <v>-75.473299999999995</v>
      </c>
      <c r="CA57" s="488">
        <v>253.8</v>
      </c>
      <c r="CB57" s="489">
        <v>-154.43</v>
      </c>
      <c r="CC57" s="490">
        <v>3.6429999999999998</v>
      </c>
      <c r="CD57" s="491">
        <v>-0.72099999999999964</v>
      </c>
      <c r="CE57" s="491">
        <v>1.5920000000000001</v>
      </c>
      <c r="CF57" s="458">
        <v>-0.25533329999999999</v>
      </c>
      <c r="CG57" s="364" t="s">
        <v>358</v>
      </c>
      <c r="CH57" s="373" t="s">
        <v>358</v>
      </c>
      <c r="CI57" s="509" t="s">
        <v>358</v>
      </c>
      <c r="CJ57" s="459" t="s">
        <v>358</v>
      </c>
      <c r="CK57" s="483" t="s">
        <v>358</v>
      </c>
      <c r="CL57" s="483">
        <v>0</v>
      </c>
    </row>
    <row r="58" spans="1:90" ht="30" customHeight="1" thickBot="1" x14ac:dyDescent="0.35">
      <c r="A58" s="57" t="str">
        <f t="shared" si="0"/>
        <v>Unitil - FG&amp;E</v>
      </c>
      <c r="B58" s="63" t="s">
        <v>358</v>
      </c>
      <c r="C58" s="63" t="s">
        <v>358</v>
      </c>
      <c r="D58" s="55" t="s">
        <v>405</v>
      </c>
      <c r="E58" s="55" t="s">
        <v>370</v>
      </c>
      <c r="F58" s="448"/>
      <c r="G58" s="448"/>
      <c r="H58" s="449"/>
      <c r="I58" s="511"/>
      <c r="J58" s="448"/>
      <c r="K58" s="448" t="s">
        <v>440</v>
      </c>
      <c r="L58" s="448" t="s">
        <v>440</v>
      </c>
      <c r="M58" s="448" t="s">
        <v>440</v>
      </c>
      <c r="N58" s="512"/>
      <c r="O58" s="512"/>
      <c r="P58" s="513" t="s">
        <v>440</v>
      </c>
      <c r="Q58" s="514"/>
      <c r="R58" s="513"/>
      <c r="S58" s="515"/>
      <c r="T58" s="449"/>
      <c r="U58" s="515"/>
      <c r="V58" s="449"/>
      <c r="W58" s="515"/>
      <c r="X58" s="515"/>
      <c r="Y58" s="515"/>
      <c r="Z58" s="449"/>
      <c r="AA58" s="515"/>
      <c r="AB58" s="449"/>
      <c r="AC58" s="516"/>
      <c r="AD58" s="449"/>
      <c r="AE58" s="517"/>
      <c r="AF58" s="449"/>
      <c r="AG58" s="515"/>
      <c r="AH58" s="449"/>
      <c r="AI58" s="515"/>
      <c r="AJ58" s="449"/>
      <c r="AK58" s="511"/>
      <c r="AL58" s="449"/>
      <c r="AM58" s="518"/>
      <c r="AN58" s="515"/>
      <c r="AO58" s="449"/>
      <c r="AP58" s="515"/>
      <c r="AQ58" s="449"/>
      <c r="AR58" s="515"/>
      <c r="AS58" s="449"/>
      <c r="AT58" s="515"/>
      <c r="AU58" s="449"/>
      <c r="AV58" s="515"/>
      <c r="AW58" s="449"/>
      <c r="AX58" s="20" t="s">
        <v>358</v>
      </c>
      <c r="AY58" s="507" t="s">
        <v>358</v>
      </c>
      <c r="AZ58" s="507" t="s">
        <v>358</v>
      </c>
      <c r="BA58" s="507" t="s">
        <v>358</v>
      </c>
      <c r="BB58" s="507" t="s">
        <v>358</v>
      </c>
      <c r="BC58" s="507" t="s">
        <v>358</v>
      </c>
      <c r="BD58" s="507" t="s">
        <v>358</v>
      </c>
      <c r="BE58" s="507" t="s">
        <v>358</v>
      </c>
      <c r="BF58" s="512"/>
      <c r="BG58" s="480"/>
      <c r="BH58" s="480"/>
      <c r="BI58" s="480"/>
      <c r="BJ58" s="519"/>
      <c r="BK58" s="480"/>
      <c r="BL58" s="480"/>
      <c r="BM58" s="480"/>
      <c r="BN58" s="480"/>
      <c r="BO58" s="480"/>
      <c r="BP58" s="480"/>
      <c r="BQ58" s="480"/>
      <c r="BR58" s="480"/>
      <c r="BS58" s="457">
        <v>0</v>
      </c>
      <c r="BT58" s="481" t="s">
        <v>362</v>
      </c>
      <c r="BU58" s="457" t="s">
        <v>358</v>
      </c>
      <c r="BV58" s="483">
        <v>0</v>
      </c>
      <c r="BW58" s="508" t="s">
        <v>358</v>
      </c>
      <c r="BX58" s="485" t="s">
        <v>358</v>
      </c>
      <c r="BY58" s="520"/>
      <c r="BZ58" s="521"/>
      <c r="CA58" s="522"/>
      <c r="CB58" s="523"/>
      <c r="CC58" s="524"/>
      <c r="CD58" s="525"/>
      <c r="CE58" s="525"/>
      <c r="CF58" s="526"/>
      <c r="CG58" s="364" t="s">
        <v>358</v>
      </c>
      <c r="CH58" s="373" t="s">
        <v>358</v>
      </c>
      <c r="CI58" s="509" t="s">
        <v>358</v>
      </c>
      <c r="CJ58" s="459" t="s">
        <v>358</v>
      </c>
      <c r="CK58" s="483" t="s">
        <v>358</v>
      </c>
      <c r="CL58" s="483">
        <v>0</v>
      </c>
    </row>
    <row r="59" spans="1:90" ht="30" customHeight="1" thickBot="1" x14ac:dyDescent="0.35">
      <c r="A59" s="57" t="str">
        <f t="shared" si="0"/>
        <v>Unitil - FG&amp;E</v>
      </c>
      <c r="B59" s="63" t="s">
        <v>358</v>
      </c>
      <c r="C59" s="63" t="s">
        <v>358</v>
      </c>
      <c r="D59" s="55" t="s">
        <v>409</v>
      </c>
      <c r="E59" s="55" t="s">
        <v>360</v>
      </c>
      <c r="F59" s="55" t="s">
        <v>410</v>
      </c>
      <c r="G59" s="55" t="s">
        <v>360</v>
      </c>
      <c r="H59" s="9" t="s">
        <v>362</v>
      </c>
      <c r="I59" s="15" t="s">
        <v>435</v>
      </c>
      <c r="J59" s="114" t="s">
        <v>436</v>
      </c>
      <c r="K59" s="494">
        <v>9.1976054803845564</v>
      </c>
      <c r="L59" s="494">
        <v>0.60675217687310601</v>
      </c>
      <c r="M59" s="299">
        <v>4</v>
      </c>
      <c r="N59" s="456">
        <v>1088979.5050502401</v>
      </c>
      <c r="O59" s="475" t="s">
        <v>437</v>
      </c>
      <c r="P59" s="495">
        <v>0.25700000000000001</v>
      </c>
      <c r="Q59" s="373" t="s">
        <v>439</v>
      </c>
      <c r="R59" s="496" t="s">
        <v>439</v>
      </c>
      <c r="S59" s="16">
        <v>0</v>
      </c>
      <c r="T59" s="498">
        <f t="shared" si="1"/>
        <v>0</v>
      </c>
      <c r="U59" s="16">
        <v>1</v>
      </c>
      <c r="V59" s="498">
        <f t="shared" si="1"/>
        <v>1</v>
      </c>
      <c r="W59" s="16">
        <v>0</v>
      </c>
      <c r="X59" s="90">
        <f t="shared" si="2"/>
        <v>0</v>
      </c>
      <c r="Y59" s="16"/>
      <c r="Z59" s="9"/>
      <c r="AA59" s="16">
        <f t="shared" ref="AA59:AB64" si="122">S59+U59+W59+Y59</f>
        <v>1</v>
      </c>
      <c r="AB59" s="9">
        <f t="shared" si="122"/>
        <v>1</v>
      </c>
      <c r="AC59" s="510">
        <v>0</v>
      </c>
      <c r="AD59" s="498">
        <f t="shared" ref="AD59:AD64" si="123">AC59</f>
        <v>0</v>
      </c>
      <c r="AE59" s="465">
        <v>1800</v>
      </c>
      <c r="AF59" s="498">
        <f t="shared" ref="AF59:AF64" si="124">AE59</f>
        <v>1800</v>
      </c>
      <c r="AG59" s="16">
        <v>0</v>
      </c>
      <c r="AH59" s="498">
        <f t="shared" ref="AH59:AH64" si="125">AG59</f>
        <v>0</v>
      </c>
      <c r="AI59" s="16">
        <v>0</v>
      </c>
      <c r="AJ59" s="498">
        <f t="shared" ref="AJ59:AJ64" si="126">AI59</f>
        <v>0</v>
      </c>
      <c r="AK59" s="500">
        <f t="shared" ref="AK59:AL64" si="127">AC59+AE59+AG59+AI59</f>
        <v>1800</v>
      </c>
      <c r="AL59" s="501">
        <f t="shared" si="127"/>
        <v>1800</v>
      </c>
      <c r="AM59" s="502">
        <f t="shared" si="16"/>
        <v>7.0038910505836576</v>
      </c>
      <c r="AN59" s="503">
        <f t="shared" ref="AN59:AO64" si="128">AC59*0.186*8760</f>
        <v>0</v>
      </c>
      <c r="AO59" s="504">
        <f t="shared" si="128"/>
        <v>0</v>
      </c>
      <c r="AP59" s="503">
        <f t="shared" ref="AP59:AQ64" si="129">AE59*8760</f>
        <v>15768000</v>
      </c>
      <c r="AQ59" s="504">
        <f t="shared" si="129"/>
        <v>15768000</v>
      </c>
      <c r="AR59" s="503">
        <f t="shared" ref="AR59:AR64" si="130">AG59*0.186*8760</f>
        <v>0</v>
      </c>
      <c r="AS59" s="9">
        <v>0</v>
      </c>
      <c r="AT59" s="503">
        <f t="shared" si="119"/>
        <v>0</v>
      </c>
      <c r="AU59" s="9">
        <v>0</v>
      </c>
      <c r="AV59" s="505">
        <f t="shared" ref="AV59:AW64" si="131">AN59+AP59+AR59+AT59</f>
        <v>15768000</v>
      </c>
      <c r="AW59" s="506">
        <f t="shared" si="131"/>
        <v>15768000</v>
      </c>
      <c r="AX59" s="20" t="s">
        <v>358</v>
      </c>
      <c r="AY59" s="507" t="s">
        <v>358</v>
      </c>
      <c r="AZ59" s="507" t="s">
        <v>358</v>
      </c>
      <c r="BA59" s="507" t="s">
        <v>358</v>
      </c>
      <c r="BB59" s="507" t="s">
        <v>358</v>
      </c>
      <c r="BC59" s="507" t="s">
        <v>358</v>
      </c>
      <c r="BD59" s="507" t="s">
        <v>358</v>
      </c>
      <c r="BE59" s="507" t="s">
        <v>358</v>
      </c>
      <c r="BF59" s="474">
        <f t="shared" si="14"/>
        <v>1088979.5050502401</v>
      </c>
      <c r="BG59" s="475">
        <v>0</v>
      </c>
      <c r="BH59" s="476">
        <f t="shared" ref="BH59:BH63" si="132">P59</f>
        <v>0.25700000000000001</v>
      </c>
      <c r="BI59" s="475">
        <v>0</v>
      </c>
      <c r="BJ59" s="477">
        <f t="shared" ref="BJ59:BJ64" si="133">(((92178/SUM(P$15:P$70))*P59)/92178)*21417</f>
        <v>53.55929735526103</v>
      </c>
      <c r="BK59" s="475">
        <v>0</v>
      </c>
      <c r="BL59" s="475">
        <v>0.95</v>
      </c>
      <c r="BM59" s="475">
        <v>0</v>
      </c>
      <c r="BN59" s="478" t="s">
        <v>358</v>
      </c>
      <c r="BO59" s="475">
        <v>0</v>
      </c>
      <c r="BP59" s="475">
        <v>0</v>
      </c>
      <c r="BQ59" s="479">
        <v>0</v>
      </c>
      <c r="BR59" s="480"/>
      <c r="BS59" s="457">
        <v>0</v>
      </c>
      <c r="BT59" s="481" t="s">
        <v>362</v>
      </c>
      <c r="BU59" s="457" t="s">
        <v>358</v>
      </c>
      <c r="BV59" s="483">
        <v>0</v>
      </c>
      <c r="BW59" s="508" t="s">
        <v>358</v>
      </c>
      <c r="BX59" s="485" t="s">
        <v>358</v>
      </c>
      <c r="BY59" s="486">
        <v>1216.1500000000001</v>
      </c>
      <c r="BZ59" s="487">
        <v>-1100.5667000000001</v>
      </c>
      <c r="CA59" s="488">
        <v>1143.1500000000001</v>
      </c>
      <c r="CB59" s="489">
        <v>-1076.9000000000001</v>
      </c>
      <c r="CC59" s="490">
        <v>3</v>
      </c>
      <c r="CD59" s="491">
        <v>-1.9166666999999999</v>
      </c>
      <c r="CE59" s="491">
        <v>2</v>
      </c>
      <c r="CF59" s="458">
        <v>-1.25</v>
      </c>
      <c r="CG59" s="364" t="s">
        <v>358</v>
      </c>
      <c r="CH59" s="373" t="s">
        <v>358</v>
      </c>
      <c r="CI59" s="509" t="s">
        <v>358</v>
      </c>
      <c r="CJ59" s="459" t="s">
        <v>358</v>
      </c>
      <c r="CK59" s="483" t="s">
        <v>358</v>
      </c>
      <c r="CL59" s="483">
        <v>0</v>
      </c>
    </row>
    <row r="60" spans="1:90" ht="30" customHeight="1" thickBot="1" x14ac:dyDescent="0.35">
      <c r="A60" s="57" t="str">
        <f t="shared" si="0"/>
        <v>Unitil - FG&amp;E</v>
      </c>
      <c r="B60" s="63" t="s">
        <v>358</v>
      </c>
      <c r="C60" s="63" t="s">
        <v>358</v>
      </c>
      <c r="D60" s="55" t="s">
        <v>409</v>
      </c>
      <c r="E60" s="55" t="s">
        <v>360</v>
      </c>
      <c r="F60" s="55" t="s">
        <v>411</v>
      </c>
      <c r="G60" s="55" t="s">
        <v>360</v>
      </c>
      <c r="H60" s="9" t="s">
        <v>362</v>
      </c>
      <c r="I60" s="15" t="s">
        <v>435</v>
      </c>
      <c r="J60" s="114" t="s">
        <v>436</v>
      </c>
      <c r="K60" s="494">
        <v>9.1976054803845564</v>
      </c>
      <c r="L60" s="494">
        <v>8.0478286264507606</v>
      </c>
      <c r="M60" s="299">
        <v>428</v>
      </c>
      <c r="N60" s="456">
        <v>14614359.194234544</v>
      </c>
      <c r="O60" s="475" t="s">
        <v>437</v>
      </c>
      <c r="P60" s="495">
        <v>3.4489999999999998</v>
      </c>
      <c r="Q60" s="373" t="s">
        <v>439</v>
      </c>
      <c r="R60" s="496" t="s">
        <v>439</v>
      </c>
      <c r="S60" s="497">
        <v>5</v>
      </c>
      <c r="T60" s="498">
        <f t="shared" si="1"/>
        <v>5</v>
      </c>
      <c r="U60" s="16">
        <v>0</v>
      </c>
      <c r="V60" s="498">
        <f t="shared" si="1"/>
        <v>0</v>
      </c>
      <c r="W60" s="16">
        <v>0</v>
      </c>
      <c r="X60" s="90">
        <f t="shared" si="2"/>
        <v>0</v>
      </c>
      <c r="Y60" s="16"/>
      <c r="Z60" s="9"/>
      <c r="AA60" s="16">
        <f t="shared" si="122"/>
        <v>5</v>
      </c>
      <c r="AB60" s="9">
        <f t="shared" si="122"/>
        <v>5</v>
      </c>
      <c r="AC60" s="499">
        <v>1033.5999999999999</v>
      </c>
      <c r="AD60" s="498">
        <f t="shared" si="123"/>
        <v>1033.5999999999999</v>
      </c>
      <c r="AE60" s="465">
        <v>0</v>
      </c>
      <c r="AF60" s="498">
        <f t="shared" si="124"/>
        <v>0</v>
      </c>
      <c r="AG60" s="16">
        <v>0</v>
      </c>
      <c r="AH60" s="498">
        <f t="shared" si="125"/>
        <v>0</v>
      </c>
      <c r="AI60" s="16">
        <v>0</v>
      </c>
      <c r="AJ60" s="498">
        <f t="shared" si="126"/>
        <v>0</v>
      </c>
      <c r="AK60" s="500">
        <f t="shared" si="127"/>
        <v>1033.5999999999999</v>
      </c>
      <c r="AL60" s="501">
        <f t="shared" si="127"/>
        <v>1033.5999999999999</v>
      </c>
      <c r="AM60" s="502">
        <f t="shared" si="16"/>
        <v>0.29968106697593505</v>
      </c>
      <c r="AN60" s="503">
        <f t="shared" si="128"/>
        <v>1684106.4959999998</v>
      </c>
      <c r="AO60" s="504">
        <f t="shared" si="128"/>
        <v>1684106.4959999998</v>
      </c>
      <c r="AP60" s="503">
        <f t="shared" si="129"/>
        <v>0</v>
      </c>
      <c r="AQ60" s="504">
        <f t="shared" si="129"/>
        <v>0</v>
      </c>
      <c r="AR60" s="503">
        <f t="shared" si="130"/>
        <v>0</v>
      </c>
      <c r="AS60" s="9">
        <v>0</v>
      </c>
      <c r="AT60" s="503">
        <f t="shared" si="119"/>
        <v>0</v>
      </c>
      <c r="AU60" s="9">
        <v>0</v>
      </c>
      <c r="AV60" s="505">
        <f t="shared" si="131"/>
        <v>1684106.4959999998</v>
      </c>
      <c r="AW60" s="506">
        <f t="shared" si="131"/>
        <v>1684106.4959999998</v>
      </c>
      <c r="AX60" s="20" t="s">
        <v>358</v>
      </c>
      <c r="AY60" s="507" t="s">
        <v>358</v>
      </c>
      <c r="AZ60" s="507" t="s">
        <v>358</v>
      </c>
      <c r="BA60" s="507" t="s">
        <v>358</v>
      </c>
      <c r="BB60" s="507" t="s">
        <v>358</v>
      </c>
      <c r="BC60" s="507" t="s">
        <v>358</v>
      </c>
      <c r="BD60" s="507" t="s">
        <v>358</v>
      </c>
      <c r="BE60" s="507" t="s">
        <v>358</v>
      </c>
      <c r="BF60" s="474">
        <f t="shared" si="14"/>
        <v>14614359.194234544</v>
      </c>
      <c r="BG60" s="475">
        <v>0</v>
      </c>
      <c r="BH60" s="476">
        <f t="shared" si="132"/>
        <v>3.4489999999999998</v>
      </c>
      <c r="BI60" s="475">
        <v>0</v>
      </c>
      <c r="BJ60" s="477">
        <f t="shared" si="133"/>
        <v>718.77827462371715</v>
      </c>
      <c r="BK60" s="475">
        <v>0</v>
      </c>
      <c r="BL60" s="475">
        <v>0.95</v>
      </c>
      <c r="BM60" s="475">
        <v>0</v>
      </c>
      <c r="BN60" s="478" t="s">
        <v>358</v>
      </c>
      <c r="BO60" s="475">
        <v>0</v>
      </c>
      <c r="BP60" s="475">
        <v>0</v>
      </c>
      <c r="BQ60" s="479">
        <v>0.66666666666666663</v>
      </c>
      <c r="BR60" s="480"/>
      <c r="BS60" s="457">
        <v>0</v>
      </c>
      <c r="BT60" s="481" t="s">
        <v>362</v>
      </c>
      <c r="BU60" s="457" t="s">
        <v>358</v>
      </c>
      <c r="BV60" s="483">
        <v>0</v>
      </c>
      <c r="BW60" s="508" t="s">
        <v>358</v>
      </c>
      <c r="BX60" s="485" t="s">
        <v>358</v>
      </c>
      <c r="BY60" s="486">
        <v>101.22</v>
      </c>
      <c r="BZ60" s="487">
        <v>48.523300000000006</v>
      </c>
      <c r="CA60" s="488">
        <v>28.22</v>
      </c>
      <c r="CB60" s="489">
        <v>70.953330000000008</v>
      </c>
      <c r="CC60" s="490">
        <v>2.3149999999999999</v>
      </c>
      <c r="CD60" s="491">
        <v>-0.44466669999999997</v>
      </c>
      <c r="CE60" s="491">
        <v>1.3149999999999999</v>
      </c>
      <c r="CF60" s="458">
        <v>0.21799999999999997</v>
      </c>
      <c r="CG60" s="364" t="s">
        <v>358</v>
      </c>
      <c r="CH60" s="373" t="s">
        <v>358</v>
      </c>
      <c r="CI60" s="509" t="s">
        <v>358</v>
      </c>
      <c r="CJ60" s="459" t="s">
        <v>358</v>
      </c>
      <c r="CK60" s="483" t="s">
        <v>358</v>
      </c>
      <c r="CL60" s="483">
        <v>0</v>
      </c>
    </row>
    <row r="61" spans="1:90" ht="30" customHeight="1" thickBot="1" x14ac:dyDescent="0.35">
      <c r="A61" s="57" t="str">
        <f t="shared" si="0"/>
        <v>Unitil - FG&amp;E</v>
      </c>
      <c r="B61" s="63" t="s">
        <v>358</v>
      </c>
      <c r="C61" s="63" t="s">
        <v>358</v>
      </c>
      <c r="D61" s="55" t="s">
        <v>409</v>
      </c>
      <c r="E61" s="55" t="s">
        <v>360</v>
      </c>
      <c r="F61" s="55" t="s">
        <v>412</v>
      </c>
      <c r="G61" s="55" t="s">
        <v>413</v>
      </c>
      <c r="H61" s="9" t="s">
        <v>362</v>
      </c>
      <c r="I61" s="15" t="s">
        <v>435</v>
      </c>
      <c r="J61" s="114" t="s">
        <v>436</v>
      </c>
      <c r="K61" s="494">
        <v>9.5609204577802025</v>
      </c>
      <c r="L61" s="494">
        <v>18.261853102982972</v>
      </c>
      <c r="M61" s="299">
        <v>1579</v>
      </c>
      <c r="N61" s="456">
        <v>34199041.187783994</v>
      </c>
      <c r="O61" s="475" t="s">
        <v>437</v>
      </c>
      <c r="P61" s="495">
        <v>8.0709999999999997</v>
      </c>
      <c r="Q61" s="373" t="s">
        <v>439</v>
      </c>
      <c r="R61" s="496" t="s">
        <v>439</v>
      </c>
      <c r="S61" s="497">
        <v>81</v>
      </c>
      <c r="T61" s="498">
        <f t="shared" si="1"/>
        <v>81</v>
      </c>
      <c r="U61" s="16">
        <v>0</v>
      </c>
      <c r="V61" s="498">
        <f t="shared" si="1"/>
        <v>0</v>
      </c>
      <c r="W61" s="16">
        <v>0</v>
      </c>
      <c r="X61" s="90">
        <f t="shared" si="2"/>
        <v>0</v>
      </c>
      <c r="Y61" s="16"/>
      <c r="Z61" s="9"/>
      <c r="AA61" s="16">
        <f t="shared" si="122"/>
        <v>81</v>
      </c>
      <c r="AB61" s="9">
        <f t="shared" si="122"/>
        <v>81</v>
      </c>
      <c r="AC61" s="499">
        <v>1436.1</v>
      </c>
      <c r="AD61" s="498">
        <f t="shared" si="123"/>
        <v>1436.1</v>
      </c>
      <c r="AE61" s="465">
        <v>0</v>
      </c>
      <c r="AF61" s="498">
        <f t="shared" si="124"/>
        <v>0</v>
      </c>
      <c r="AG61" s="16">
        <v>0</v>
      </c>
      <c r="AH61" s="498">
        <f t="shared" si="125"/>
        <v>0</v>
      </c>
      <c r="AI61" s="16">
        <v>0</v>
      </c>
      <c r="AJ61" s="498">
        <f t="shared" si="126"/>
        <v>0</v>
      </c>
      <c r="AK61" s="500">
        <f t="shared" si="127"/>
        <v>1436.1</v>
      </c>
      <c r="AL61" s="501">
        <f t="shared" si="127"/>
        <v>1436.1</v>
      </c>
      <c r="AM61" s="502">
        <f t="shared" si="16"/>
        <v>0.17793334159335894</v>
      </c>
      <c r="AN61" s="503">
        <f t="shared" si="128"/>
        <v>2339923.8960000002</v>
      </c>
      <c r="AO61" s="504">
        <f t="shared" si="128"/>
        <v>2339923.8960000002</v>
      </c>
      <c r="AP61" s="503">
        <f t="shared" si="129"/>
        <v>0</v>
      </c>
      <c r="AQ61" s="504">
        <f t="shared" si="129"/>
        <v>0</v>
      </c>
      <c r="AR61" s="503">
        <f t="shared" si="130"/>
        <v>0</v>
      </c>
      <c r="AS61" s="9">
        <v>0</v>
      </c>
      <c r="AT61" s="503">
        <f t="shared" si="119"/>
        <v>0</v>
      </c>
      <c r="AU61" s="9">
        <v>0</v>
      </c>
      <c r="AV61" s="505">
        <f t="shared" si="131"/>
        <v>2339923.8960000002</v>
      </c>
      <c r="AW61" s="506">
        <f t="shared" si="131"/>
        <v>2339923.8960000002</v>
      </c>
      <c r="AX61" s="20" t="s">
        <v>358</v>
      </c>
      <c r="AY61" s="507" t="s">
        <v>358</v>
      </c>
      <c r="AZ61" s="507" t="s">
        <v>358</v>
      </c>
      <c r="BA61" s="507" t="s">
        <v>358</v>
      </c>
      <c r="BB61" s="507" t="s">
        <v>358</v>
      </c>
      <c r="BC61" s="507" t="s">
        <v>358</v>
      </c>
      <c r="BD61" s="507" t="s">
        <v>358</v>
      </c>
      <c r="BE61" s="507" t="s">
        <v>358</v>
      </c>
      <c r="BF61" s="474">
        <f t="shared" si="14"/>
        <v>34199041.187783994</v>
      </c>
      <c r="BG61" s="475">
        <v>0</v>
      </c>
      <c r="BH61" s="476">
        <f t="shared" si="132"/>
        <v>8.0709999999999997</v>
      </c>
      <c r="BI61" s="475">
        <v>0</v>
      </c>
      <c r="BJ61" s="477">
        <f t="shared" si="133"/>
        <v>1682.012019277478</v>
      </c>
      <c r="BK61" s="475">
        <v>0</v>
      </c>
      <c r="BL61" s="475">
        <v>0.95</v>
      </c>
      <c r="BM61" s="475">
        <v>0</v>
      </c>
      <c r="BN61" s="478" t="s">
        <v>358</v>
      </c>
      <c r="BO61" s="475">
        <v>0</v>
      </c>
      <c r="BP61" s="475">
        <v>0</v>
      </c>
      <c r="BQ61" s="479">
        <v>3</v>
      </c>
      <c r="BR61" s="480"/>
      <c r="BS61" s="457">
        <v>0</v>
      </c>
      <c r="BT61" s="481" t="s">
        <v>362</v>
      </c>
      <c r="BU61" s="457" t="s">
        <v>358</v>
      </c>
      <c r="BV61" s="483">
        <v>0</v>
      </c>
      <c r="BW61" s="508" t="s">
        <v>358</v>
      </c>
      <c r="BX61" s="485" t="s">
        <v>358</v>
      </c>
      <c r="BY61" s="486">
        <v>257.7</v>
      </c>
      <c r="BZ61" s="487">
        <v>-146.54329999999999</v>
      </c>
      <c r="CA61" s="488">
        <v>148.78</v>
      </c>
      <c r="CB61" s="489">
        <v>-89.009999999999991</v>
      </c>
      <c r="CC61" s="490">
        <v>4.0890000000000004</v>
      </c>
      <c r="CD61" s="491">
        <v>-2.8230000000000004</v>
      </c>
      <c r="CE61" s="491">
        <v>2.597</v>
      </c>
      <c r="CF61" s="458">
        <v>-1.6913332999999999</v>
      </c>
      <c r="CG61" s="364" t="s">
        <v>358</v>
      </c>
      <c r="CH61" s="373" t="s">
        <v>358</v>
      </c>
      <c r="CI61" s="509" t="s">
        <v>358</v>
      </c>
      <c r="CJ61" s="459" t="s">
        <v>358</v>
      </c>
      <c r="CK61" s="483" t="s">
        <v>358</v>
      </c>
      <c r="CL61" s="483">
        <v>0</v>
      </c>
    </row>
    <row r="62" spans="1:90" ht="30" customHeight="1" thickBot="1" x14ac:dyDescent="0.35">
      <c r="A62" s="57" t="str">
        <f t="shared" si="0"/>
        <v>Unitil - FG&amp;E</v>
      </c>
      <c r="B62" s="63" t="s">
        <v>358</v>
      </c>
      <c r="C62" s="63" t="s">
        <v>358</v>
      </c>
      <c r="D62" s="55" t="s">
        <v>409</v>
      </c>
      <c r="E62" s="55" t="s">
        <v>360</v>
      </c>
      <c r="F62" s="55" t="s">
        <v>414</v>
      </c>
      <c r="G62" s="55" t="s">
        <v>360</v>
      </c>
      <c r="H62" s="9" t="s">
        <v>362</v>
      </c>
      <c r="I62" s="15" t="s">
        <v>435</v>
      </c>
      <c r="J62" s="114" t="s">
        <v>436</v>
      </c>
      <c r="K62" s="494">
        <v>9.5609204577802025</v>
      </c>
      <c r="L62" s="494">
        <v>12.559618568274621</v>
      </c>
      <c r="M62" s="299">
        <v>1725</v>
      </c>
      <c r="N62" s="456">
        <v>14317749.990524363</v>
      </c>
      <c r="O62" s="475" t="s">
        <v>437</v>
      </c>
      <c r="P62" s="495">
        <v>3.379</v>
      </c>
      <c r="Q62" s="373" t="s">
        <v>439</v>
      </c>
      <c r="R62" s="496" t="s">
        <v>439</v>
      </c>
      <c r="S62" s="497">
        <v>41</v>
      </c>
      <c r="T62" s="498">
        <f t="shared" si="1"/>
        <v>41</v>
      </c>
      <c r="U62" s="16">
        <v>0</v>
      </c>
      <c r="V62" s="498">
        <f t="shared" si="1"/>
        <v>0</v>
      </c>
      <c r="W62" s="16">
        <v>0</v>
      </c>
      <c r="X62" s="90">
        <f t="shared" si="2"/>
        <v>0</v>
      </c>
      <c r="Y62" s="16"/>
      <c r="Z62" s="9"/>
      <c r="AA62" s="16">
        <f t="shared" si="122"/>
        <v>41</v>
      </c>
      <c r="AB62" s="9">
        <f t="shared" si="122"/>
        <v>41</v>
      </c>
      <c r="AC62" s="499">
        <v>388.5</v>
      </c>
      <c r="AD62" s="498">
        <f t="shared" si="123"/>
        <v>388.5</v>
      </c>
      <c r="AE62" s="465">
        <v>0</v>
      </c>
      <c r="AF62" s="498">
        <f t="shared" si="124"/>
        <v>0</v>
      </c>
      <c r="AG62" s="16">
        <v>0</v>
      </c>
      <c r="AH62" s="498">
        <f t="shared" si="125"/>
        <v>0</v>
      </c>
      <c r="AI62" s="16">
        <v>0</v>
      </c>
      <c r="AJ62" s="498">
        <f t="shared" si="126"/>
        <v>0</v>
      </c>
      <c r="AK62" s="500">
        <f t="shared" si="127"/>
        <v>388.5</v>
      </c>
      <c r="AL62" s="501">
        <f t="shared" si="127"/>
        <v>388.5</v>
      </c>
      <c r="AM62" s="502">
        <f t="shared" si="16"/>
        <v>0.11497484462858834</v>
      </c>
      <c r="AN62" s="503">
        <f t="shared" si="128"/>
        <v>633006.36</v>
      </c>
      <c r="AO62" s="504">
        <f t="shared" si="128"/>
        <v>633006.36</v>
      </c>
      <c r="AP62" s="503">
        <f t="shared" si="129"/>
        <v>0</v>
      </c>
      <c r="AQ62" s="504">
        <f t="shared" si="129"/>
        <v>0</v>
      </c>
      <c r="AR62" s="503">
        <f t="shared" si="130"/>
        <v>0</v>
      </c>
      <c r="AS62" s="9">
        <v>0</v>
      </c>
      <c r="AT62" s="503">
        <f t="shared" si="119"/>
        <v>0</v>
      </c>
      <c r="AU62" s="9">
        <v>0</v>
      </c>
      <c r="AV62" s="505">
        <f t="shared" si="131"/>
        <v>633006.36</v>
      </c>
      <c r="AW62" s="506">
        <f t="shared" si="131"/>
        <v>633006.36</v>
      </c>
      <c r="AX62" s="20" t="s">
        <v>358</v>
      </c>
      <c r="AY62" s="507" t="s">
        <v>358</v>
      </c>
      <c r="AZ62" s="507" t="s">
        <v>358</v>
      </c>
      <c r="BA62" s="507" t="s">
        <v>358</v>
      </c>
      <c r="BB62" s="507" t="s">
        <v>358</v>
      </c>
      <c r="BC62" s="507" t="s">
        <v>358</v>
      </c>
      <c r="BD62" s="507" t="s">
        <v>358</v>
      </c>
      <c r="BE62" s="507" t="s">
        <v>358</v>
      </c>
      <c r="BF62" s="474">
        <f t="shared" si="14"/>
        <v>14317749.990524363</v>
      </c>
      <c r="BG62" s="475">
        <v>0</v>
      </c>
      <c r="BH62" s="476">
        <f t="shared" si="132"/>
        <v>3.379</v>
      </c>
      <c r="BI62" s="475">
        <v>0</v>
      </c>
      <c r="BJ62" s="477">
        <f t="shared" si="133"/>
        <v>704.19013915730375</v>
      </c>
      <c r="BK62" s="475">
        <v>0</v>
      </c>
      <c r="BL62" s="475">
        <v>0.95</v>
      </c>
      <c r="BM62" s="475">
        <v>0</v>
      </c>
      <c r="BN62" s="478" t="s">
        <v>358</v>
      </c>
      <c r="BO62" s="475">
        <v>0</v>
      </c>
      <c r="BP62" s="475">
        <v>0</v>
      </c>
      <c r="BQ62" s="479">
        <v>2.6666666666666665</v>
      </c>
      <c r="BR62" s="480"/>
      <c r="BS62" s="457">
        <v>0</v>
      </c>
      <c r="BT62" s="481" t="s">
        <v>362</v>
      </c>
      <c r="BU62" s="457" t="s">
        <v>358</v>
      </c>
      <c r="BV62" s="483">
        <v>0</v>
      </c>
      <c r="BW62" s="508" t="s">
        <v>358</v>
      </c>
      <c r="BX62" s="485" t="s">
        <v>358</v>
      </c>
      <c r="BY62" s="486">
        <v>118.62</v>
      </c>
      <c r="BZ62" s="487">
        <v>66.346699999999998</v>
      </c>
      <c r="CA62" s="488">
        <v>39.770000000000003</v>
      </c>
      <c r="CB62" s="489">
        <v>95.53</v>
      </c>
      <c r="CC62" s="490">
        <v>2.6190000000000002</v>
      </c>
      <c r="CD62" s="491">
        <v>-0.21000000000000041</v>
      </c>
      <c r="CE62" s="491">
        <v>1.554</v>
      </c>
      <c r="CF62" s="458">
        <v>0.51800000000000002</v>
      </c>
      <c r="CG62" s="364" t="s">
        <v>358</v>
      </c>
      <c r="CH62" s="373" t="s">
        <v>358</v>
      </c>
      <c r="CI62" s="509" t="s">
        <v>358</v>
      </c>
      <c r="CJ62" s="459" t="s">
        <v>358</v>
      </c>
      <c r="CK62" s="483" t="s">
        <v>358</v>
      </c>
      <c r="CL62" s="483">
        <v>0</v>
      </c>
    </row>
    <row r="63" spans="1:90" ht="30" customHeight="1" thickBot="1" x14ac:dyDescent="0.35">
      <c r="A63" s="57" t="str">
        <f t="shared" si="0"/>
        <v>Unitil - FG&amp;E</v>
      </c>
      <c r="B63" s="63" t="s">
        <v>358</v>
      </c>
      <c r="C63" s="63" t="s">
        <v>358</v>
      </c>
      <c r="D63" s="55" t="s">
        <v>409</v>
      </c>
      <c r="E63" s="55" t="s">
        <v>360</v>
      </c>
      <c r="F63" s="55">
        <v>1303</v>
      </c>
      <c r="G63" s="55" t="s">
        <v>360</v>
      </c>
      <c r="H63" s="9" t="s">
        <v>362</v>
      </c>
      <c r="I63" s="15" t="s">
        <v>435</v>
      </c>
      <c r="J63" s="114" t="s">
        <v>436</v>
      </c>
      <c r="K63" s="494">
        <v>14.008660654739556</v>
      </c>
      <c r="L63" s="494">
        <v>0.6</v>
      </c>
      <c r="M63" s="299" t="s">
        <v>358</v>
      </c>
      <c r="N63" s="456">
        <v>0</v>
      </c>
      <c r="O63" s="475" t="s">
        <v>358</v>
      </c>
      <c r="P63" s="495">
        <v>0</v>
      </c>
      <c r="Q63" s="373" t="s">
        <v>439</v>
      </c>
      <c r="R63" s="496" t="s">
        <v>439</v>
      </c>
      <c r="S63" s="16">
        <v>0</v>
      </c>
      <c r="T63" s="498">
        <f t="shared" si="1"/>
        <v>0</v>
      </c>
      <c r="U63" s="16">
        <v>0</v>
      </c>
      <c r="V63" s="498">
        <f t="shared" si="1"/>
        <v>0</v>
      </c>
      <c r="W63" s="16">
        <v>0</v>
      </c>
      <c r="X63" s="90">
        <f t="shared" si="2"/>
        <v>0</v>
      </c>
      <c r="Y63" s="16"/>
      <c r="Z63" s="9"/>
      <c r="AA63" s="16">
        <f t="shared" si="122"/>
        <v>0</v>
      </c>
      <c r="AB63" s="9">
        <f t="shared" si="122"/>
        <v>0</v>
      </c>
      <c r="AC63" s="510">
        <v>0</v>
      </c>
      <c r="AD63" s="498">
        <f t="shared" si="123"/>
        <v>0</v>
      </c>
      <c r="AE63" s="465">
        <v>0</v>
      </c>
      <c r="AF63" s="498">
        <f t="shared" si="124"/>
        <v>0</v>
      </c>
      <c r="AG63" s="16">
        <v>0</v>
      </c>
      <c r="AH63" s="498">
        <f t="shared" si="125"/>
        <v>0</v>
      </c>
      <c r="AI63" s="16">
        <v>0</v>
      </c>
      <c r="AJ63" s="498">
        <f t="shared" si="126"/>
        <v>0</v>
      </c>
      <c r="AK63" s="500">
        <f t="shared" si="127"/>
        <v>0</v>
      </c>
      <c r="AL63" s="501">
        <f t="shared" si="127"/>
        <v>0</v>
      </c>
      <c r="AM63" s="502" t="str">
        <f t="shared" si="16"/>
        <v/>
      </c>
      <c r="AN63" s="503">
        <f t="shared" si="128"/>
        <v>0</v>
      </c>
      <c r="AO63" s="504">
        <f t="shared" si="128"/>
        <v>0</v>
      </c>
      <c r="AP63" s="503">
        <f t="shared" si="129"/>
        <v>0</v>
      </c>
      <c r="AQ63" s="504">
        <f t="shared" si="129"/>
        <v>0</v>
      </c>
      <c r="AR63" s="503">
        <f t="shared" si="130"/>
        <v>0</v>
      </c>
      <c r="AS63" s="9">
        <v>0</v>
      </c>
      <c r="AT63" s="503">
        <f t="shared" si="119"/>
        <v>0</v>
      </c>
      <c r="AU63" s="9">
        <v>0</v>
      </c>
      <c r="AV63" s="505">
        <f t="shared" si="131"/>
        <v>0</v>
      </c>
      <c r="AW63" s="506">
        <f t="shared" si="131"/>
        <v>0</v>
      </c>
      <c r="AX63" s="20" t="s">
        <v>358</v>
      </c>
      <c r="AY63" s="507" t="s">
        <v>358</v>
      </c>
      <c r="AZ63" s="507" t="s">
        <v>358</v>
      </c>
      <c r="BA63" s="507" t="s">
        <v>358</v>
      </c>
      <c r="BB63" s="507" t="s">
        <v>358</v>
      </c>
      <c r="BC63" s="507" t="s">
        <v>358</v>
      </c>
      <c r="BD63" s="507" t="s">
        <v>358</v>
      </c>
      <c r="BE63" s="507" t="s">
        <v>358</v>
      </c>
      <c r="BF63" s="474">
        <f t="shared" si="14"/>
        <v>0</v>
      </c>
      <c r="BG63" s="475">
        <v>0</v>
      </c>
      <c r="BH63" s="476">
        <f t="shared" si="132"/>
        <v>0</v>
      </c>
      <c r="BI63" s="475">
        <v>0</v>
      </c>
      <c r="BJ63" s="477">
        <f t="shared" si="133"/>
        <v>0</v>
      </c>
      <c r="BK63" s="475">
        <v>0</v>
      </c>
      <c r="BL63" s="475">
        <v>0.95</v>
      </c>
      <c r="BM63" s="475">
        <v>0</v>
      </c>
      <c r="BN63" s="478" t="s">
        <v>358</v>
      </c>
      <c r="BO63" s="475">
        <v>0</v>
      </c>
      <c r="BP63" s="475">
        <v>0</v>
      </c>
      <c r="BQ63" s="479">
        <v>0</v>
      </c>
      <c r="BR63" s="480"/>
      <c r="BS63" s="457">
        <v>0</v>
      </c>
      <c r="BT63" s="481" t="s">
        <v>362</v>
      </c>
      <c r="BU63" s="457" t="s">
        <v>358</v>
      </c>
      <c r="BV63" s="483">
        <v>0</v>
      </c>
      <c r="BW63" s="508" t="s">
        <v>358</v>
      </c>
      <c r="BX63" s="485" t="s">
        <v>358</v>
      </c>
      <c r="BY63" s="486" t="s">
        <v>358</v>
      </c>
      <c r="BZ63" s="487" t="s">
        <v>358</v>
      </c>
      <c r="CA63" s="488" t="s">
        <v>358</v>
      </c>
      <c r="CB63" s="489" t="s">
        <v>358</v>
      </c>
      <c r="CC63" s="490" t="s">
        <v>358</v>
      </c>
      <c r="CD63" s="491" t="s">
        <v>358</v>
      </c>
      <c r="CE63" s="491" t="s">
        <v>358</v>
      </c>
      <c r="CF63" s="458" t="s">
        <v>358</v>
      </c>
      <c r="CG63" s="364" t="s">
        <v>358</v>
      </c>
      <c r="CH63" s="373" t="s">
        <v>358</v>
      </c>
      <c r="CI63" s="509" t="s">
        <v>358</v>
      </c>
      <c r="CJ63" s="459" t="s">
        <v>358</v>
      </c>
      <c r="CK63" s="483" t="s">
        <v>358</v>
      </c>
      <c r="CL63" s="483">
        <v>0</v>
      </c>
    </row>
    <row r="64" spans="1:90" ht="30" customHeight="1" x14ac:dyDescent="0.3">
      <c r="A64" s="57" t="str">
        <f t="shared" si="0"/>
        <v>Unitil - FG&amp;E</v>
      </c>
      <c r="B64" s="63" t="s">
        <v>358</v>
      </c>
      <c r="C64" s="63" t="s">
        <v>358</v>
      </c>
      <c r="D64" s="55" t="s">
        <v>409</v>
      </c>
      <c r="E64" s="55" t="s">
        <v>360</v>
      </c>
      <c r="F64" s="55">
        <v>1309</v>
      </c>
      <c r="G64" s="55" t="s">
        <v>360</v>
      </c>
      <c r="H64" s="9" t="s">
        <v>362</v>
      </c>
      <c r="I64" s="15" t="s">
        <v>435</v>
      </c>
      <c r="J64" s="114" t="s">
        <v>436</v>
      </c>
      <c r="K64" s="494">
        <v>14.008660654739556</v>
      </c>
      <c r="L64" s="494">
        <v>0.6</v>
      </c>
      <c r="M64" s="299" t="s">
        <v>358</v>
      </c>
      <c r="N64" s="456">
        <v>0</v>
      </c>
      <c r="O64" s="475" t="s">
        <v>358</v>
      </c>
      <c r="P64" s="495">
        <v>0</v>
      </c>
      <c r="Q64" s="373" t="s">
        <v>439</v>
      </c>
      <c r="R64" s="496" t="s">
        <v>439</v>
      </c>
      <c r="S64" s="16">
        <v>0</v>
      </c>
      <c r="T64" s="498">
        <f t="shared" si="1"/>
        <v>0</v>
      </c>
      <c r="U64" s="16">
        <v>0</v>
      </c>
      <c r="V64" s="498">
        <f t="shared" si="1"/>
        <v>0</v>
      </c>
      <c r="W64" s="16">
        <v>0</v>
      </c>
      <c r="X64" s="90">
        <f t="shared" si="2"/>
        <v>0</v>
      </c>
      <c r="Y64" s="16"/>
      <c r="Z64" s="9"/>
      <c r="AA64" s="16">
        <f t="shared" si="122"/>
        <v>0</v>
      </c>
      <c r="AB64" s="9">
        <f t="shared" si="122"/>
        <v>0</v>
      </c>
      <c r="AC64" s="510">
        <v>0</v>
      </c>
      <c r="AD64" s="498">
        <f t="shared" si="123"/>
        <v>0</v>
      </c>
      <c r="AE64" s="465">
        <v>0</v>
      </c>
      <c r="AF64" s="498">
        <f t="shared" si="124"/>
        <v>0</v>
      </c>
      <c r="AG64" s="16">
        <v>0</v>
      </c>
      <c r="AH64" s="498">
        <f t="shared" si="125"/>
        <v>0</v>
      </c>
      <c r="AI64" s="16">
        <v>0</v>
      </c>
      <c r="AJ64" s="498">
        <f t="shared" si="126"/>
        <v>0</v>
      </c>
      <c r="AK64" s="500">
        <f t="shared" si="127"/>
        <v>0</v>
      </c>
      <c r="AL64" s="501">
        <f t="shared" si="127"/>
        <v>0</v>
      </c>
      <c r="AM64" s="502" t="str">
        <f t="shared" si="16"/>
        <v/>
      </c>
      <c r="AN64" s="503">
        <f t="shared" si="128"/>
        <v>0</v>
      </c>
      <c r="AO64" s="504">
        <f t="shared" si="128"/>
        <v>0</v>
      </c>
      <c r="AP64" s="503">
        <f t="shared" si="129"/>
        <v>0</v>
      </c>
      <c r="AQ64" s="504">
        <f t="shared" si="129"/>
        <v>0</v>
      </c>
      <c r="AR64" s="503">
        <f t="shared" si="130"/>
        <v>0</v>
      </c>
      <c r="AS64" s="9">
        <v>0</v>
      </c>
      <c r="AT64" s="503">
        <f t="shared" si="119"/>
        <v>0</v>
      </c>
      <c r="AU64" s="9">
        <v>0</v>
      </c>
      <c r="AV64" s="505">
        <f t="shared" si="131"/>
        <v>0</v>
      </c>
      <c r="AW64" s="506">
        <f t="shared" si="131"/>
        <v>0</v>
      </c>
      <c r="AX64" s="20" t="s">
        <v>358</v>
      </c>
      <c r="AY64" s="507" t="s">
        <v>358</v>
      </c>
      <c r="AZ64" s="507" t="s">
        <v>358</v>
      </c>
      <c r="BA64" s="507" t="s">
        <v>358</v>
      </c>
      <c r="BB64" s="507" t="s">
        <v>358</v>
      </c>
      <c r="BC64" s="507" t="s">
        <v>358</v>
      </c>
      <c r="BD64" s="507" t="s">
        <v>358</v>
      </c>
      <c r="BE64" s="507" t="s">
        <v>358</v>
      </c>
      <c r="BF64" s="474">
        <f t="shared" si="14"/>
        <v>0</v>
      </c>
      <c r="BG64" s="475">
        <v>0</v>
      </c>
      <c r="BH64" s="476">
        <f>P64</f>
        <v>0</v>
      </c>
      <c r="BI64" s="475">
        <v>0</v>
      </c>
      <c r="BJ64" s="477">
        <f t="shared" si="133"/>
        <v>0</v>
      </c>
      <c r="BK64" s="475">
        <v>0</v>
      </c>
      <c r="BL64" s="475">
        <v>0.95</v>
      </c>
      <c r="BM64" s="475">
        <v>0</v>
      </c>
      <c r="BN64" s="478" t="s">
        <v>358</v>
      </c>
      <c r="BO64" s="475">
        <v>0</v>
      </c>
      <c r="BP64" s="475">
        <v>0</v>
      </c>
      <c r="BQ64" s="479">
        <v>0</v>
      </c>
      <c r="BR64" s="480"/>
      <c r="BS64" s="457">
        <v>0</v>
      </c>
      <c r="BT64" s="481" t="s">
        <v>362</v>
      </c>
      <c r="BU64" s="457" t="s">
        <v>358</v>
      </c>
      <c r="BV64" s="483">
        <v>0</v>
      </c>
      <c r="BW64" s="508" t="s">
        <v>358</v>
      </c>
      <c r="BX64" s="485" t="s">
        <v>358</v>
      </c>
      <c r="BY64" s="486" t="s">
        <v>358</v>
      </c>
      <c r="BZ64" s="487" t="s">
        <v>358</v>
      </c>
      <c r="CA64" s="488" t="s">
        <v>358</v>
      </c>
      <c r="CB64" s="489" t="s">
        <v>358</v>
      </c>
      <c r="CC64" s="490" t="s">
        <v>358</v>
      </c>
      <c r="CD64" s="491" t="s">
        <v>358</v>
      </c>
      <c r="CE64" s="491" t="s">
        <v>358</v>
      </c>
      <c r="CF64" s="458" t="s">
        <v>358</v>
      </c>
      <c r="CG64" s="364" t="s">
        <v>358</v>
      </c>
      <c r="CH64" s="373" t="s">
        <v>358</v>
      </c>
      <c r="CI64" s="509" t="s">
        <v>358</v>
      </c>
      <c r="CJ64" s="459" t="s">
        <v>358</v>
      </c>
      <c r="CK64" s="483" t="s">
        <v>358</v>
      </c>
      <c r="CL64" s="483">
        <v>0</v>
      </c>
    </row>
    <row r="65" spans="1:99" ht="30" customHeight="1" thickBot="1" x14ac:dyDescent="0.35">
      <c r="A65" s="57" t="str">
        <f t="shared" si="0"/>
        <v>Unitil - FG&amp;E</v>
      </c>
      <c r="B65" s="63" t="s">
        <v>358</v>
      </c>
      <c r="C65" s="63" t="s">
        <v>358</v>
      </c>
      <c r="D65" s="55" t="s">
        <v>409</v>
      </c>
      <c r="E65" s="55" t="s">
        <v>360</v>
      </c>
      <c r="F65" s="448"/>
      <c r="G65" s="448"/>
      <c r="H65" s="449"/>
      <c r="I65" s="511"/>
      <c r="J65" s="448"/>
      <c r="K65" s="448" t="s">
        <v>440</v>
      </c>
      <c r="L65" s="448"/>
      <c r="M65" s="448" t="s">
        <v>440</v>
      </c>
      <c r="N65" s="512"/>
      <c r="O65" s="512"/>
      <c r="P65" s="513" t="s">
        <v>440</v>
      </c>
      <c r="Q65" s="514"/>
      <c r="R65" s="513"/>
      <c r="S65" s="515"/>
      <c r="T65" s="449"/>
      <c r="U65" s="515"/>
      <c r="V65" s="449"/>
      <c r="W65" s="515"/>
      <c r="X65" s="515"/>
      <c r="Y65" s="515"/>
      <c r="Z65" s="449"/>
      <c r="AA65" s="515"/>
      <c r="AB65" s="449"/>
      <c r="AC65" s="516"/>
      <c r="AD65" s="449"/>
      <c r="AE65" s="517"/>
      <c r="AF65" s="449"/>
      <c r="AG65" s="515"/>
      <c r="AH65" s="449"/>
      <c r="AI65" s="515"/>
      <c r="AJ65" s="449"/>
      <c r="AK65" s="511"/>
      <c r="AL65" s="449"/>
      <c r="AM65" s="518"/>
      <c r="AN65" s="515"/>
      <c r="AO65" s="449"/>
      <c r="AP65" s="515"/>
      <c r="AQ65" s="449"/>
      <c r="AR65" s="515"/>
      <c r="AS65" s="449"/>
      <c r="AT65" s="515"/>
      <c r="AU65" s="449"/>
      <c r="AV65" s="515"/>
      <c r="AW65" s="449"/>
      <c r="AX65" s="20" t="s">
        <v>358</v>
      </c>
      <c r="AY65" s="507" t="s">
        <v>358</v>
      </c>
      <c r="AZ65" s="507" t="s">
        <v>358</v>
      </c>
      <c r="BA65" s="507" t="s">
        <v>358</v>
      </c>
      <c r="BB65" s="507" t="s">
        <v>358</v>
      </c>
      <c r="BC65" s="507" t="s">
        <v>358</v>
      </c>
      <c r="BD65" s="507" t="s">
        <v>358</v>
      </c>
      <c r="BE65" s="507" t="s">
        <v>358</v>
      </c>
      <c r="BF65" s="512"/>
      <c r="BG65" s="480"/>
      <c r="BH65" s="480"/>
      <c r="BI65" s="480"/>
      <c r="BJ65" s="519"/>
      <c r="BK65" s="480"/>
      <c r="BL65" s="480"/>
      <c r="BM65" s="480"/>
      <c r="BN65" s="480"/>
      <c r="BO65" s="480"/>
      <c r="BP65" s="480"/>
      <c r="BQ65" s="480"/>
      <c r="BR65" s="480"/>
      <c r="BS65" s="457">
        <v>0</v>
      </c>
      <c r="BT65" s="481" t="s">
        <v>362</v>
      </c>
      <c r="BU65" s="457" t="s">
        <v>358</v>
      </c>
      <c r="BV65" s="483">
        <v>0</v>
      </c>
      <c r="BW65" s="508" t="s">
        <v>358</v>
      </c>
      <c r="BX65" s="485" t="s">
        <v>358</v>
      </c>
      <c r="BY65" s="520"/>
      <c r="BZ65" s="521"/>
      <c r="CA65" s="522"/>
      <c r="CB65" s="523"/>
      <c r="CC65" s="524"/>
      <c r="CD65" s="525"/>
      <c r="CE65" s="525"/>
      <c r="CF65" s="526"/>
      <c r="CG65" s="364" t="s">
        <v>358</v>
      </c>
      <c r="CH65" s="373" t="s">
        <v>358</v>
      </c>
      <c r="CI65" s="509" t="s">
        <v>358</v>
      </c>
      <c r="CJ65" s="459" t="s">
        <v>358</v>
      </c>
      <c r="CK65" s="483" t="s">
        <v>358</v>
      </c>
      <c r="CL65" s="483">
        <v>0</v>
      </c>
    </row>
    <row r="66" spans="1:99" ht="30" customHeight="1" thickBot="1" x14ac:dyDescent="0.35">
      <c r="A66" s="57" t="str">
        <f t="shared" si="0"/>
        <v>Unitil - FG&amp;E</v>
      </c>
      <c r="B66" s="63" t="s">
        <v>358</v>
      </c>
      <c r="C66" s="63" t="s">
        <v>358</v>
      </c>
      <c r="D66" s="55" t="s">
        <v>415</v>
      </c>
      <c r="E66" s="55" t="s">
        <v>360</v>
      </c>
      <c r="F66" s="55" t="s">
        <v>416</v>
      </c>
      <c r="G66" s="55" t="s">
        <v>360</v>
      </c>
      <c r="H66" s="9" t="s">
        <v>362</v>
      </c>
      <c r="I66" s="15" t="s">
        <v>435</v>
      </c>
      <c r="J66" s="114" t="s">
        <v>436</v>
      </c>
      <c r="K66" s="494">
        <v>11.886136313112347</v>
      </c>
      <c r="L66" s="494">
        <v>7.8408432448636383</v>
      </c>
      <c r="M66" s="299">
        <v>657</v>
      </c>
      <c r="N66" s="456">
        <v>5402524.7818640303</v>
      </c>
      <c r="O66" s="475" t="s">
        <v>437</v>
      </c>
      <c r="P66" s="495">
        <v>1.2749999999999999</v>
      </c>
      <c r="Q66" s="373" t="s">
        <v>439</v>
      </c>
      <c r="R66" s="496" t="s">
        <v>439</v>
      </c>
      <c r="S66" s="497">
        <v>74</v>
      </c>
      <c r="T66" s="498">
        <f t="shared" si="1"/>
        <v>74</v>
      </c>
      <c r="U66" s="16">
        <v>0</v>
      </c>
      <c r="V66" s="498">
        <f t="shared" si="1"/>
        <v>0</v>
      </c>
      <c r="W66" s="16">
        <v>1</v>
      </c>
      <c r="X66" s="90">
        <f t="shared" si="2"/>
        <v>1</v>
      </c>
      <c r="Y66" s="16"/>
      <c r="Z66" s="9"/>
      <c r="AA66" s="16">
        <f t="shared" ref="AA66:AB67" si="134">S66+U66+W66+Y66</f>
        <v>75</v>
      </c>
      <c r="AB66" s="9">
        <f t="shared" si="134"/>
        <v>75</v>
      </c>
      <c r="AC66" s="499">
        <v>445</v>
      </c>
      <c r="AD66" s="498">
        <f t="shared" ref="AD66:AD67" si="135">AC66</f>
        <v>445</v>
      </c>
      <c r="AE66" s="465">
        <v>0</v>
      </c>
      <c r="AF66" s="498">
        <f t="shared" ref="AF66:AF67" si="136">AE66</f>
        <v>0</v>
      </c>
      <c r="AG66" s="16">
        <v>9.1999999999999993</v>
      </c>
      <c r="AH66" s="498">
        <f t="shared" ref="AH66:AH67" si="137">AG66</f>
        <v>9.1999999999999993</v>
      </c>
      <c r="AI66" s="16">
        <v>0</v>
      </c>
      <c r="AJ66" s="498">
        <f t="shared" ref="AJ66:AJ67" si="138">AI66</f>
        <v>0</v>
      </c>
      <c r="AK66" s="500">
        <f t="shared" ref="AK66:AL67" si="139">AC66+AE66+AG66+AI66</f>
        <v>454.2</v>
      </c>
      <c r="AL66" s="501">
        <f t="shared" si="139"/>
        <v>454.2</v>
      </c>
      <c r="AM66" s="502">
        <f t="shared" si="16"/>
        <v>0.35623529411764704</v>
      </c>
      <c r="AN66" s="503">
        <f t="shared" ref="AN66:AO67" si="140">AC66*0.186*8760</f>
        <v>725065.2</v>
      </c>
      <c r="AO66" s="504">
        <f t="shared" si="140"/>
        <v>725065.2</v>
      </c>
      <c r="AP66" s="503">
        <f t="shared" ref="AP66:AQ67" si="141">AE66*8760</f>
        <v>0</v>
      </c>
      <c r="AQ66" s="504">
        <f t="shared" si="141"/>
        <v>0</v>
      </c>
      <c r="AR66" s="503">
        <f t="shared" ref="AR66:AR67" si="142">AG66*0.186*8760</f>
        <v>14990.111999999999</v>
      </c>
      <c r="AS66" s="9">
        <v>0</v>
      </c>
      <c r="AT66" s="503">
        <f t="shared" si="119"/>
        <v>0</v>
      </c>
      <c r="AU66" s="9">
        <v>0</v>
      </c>
      <c r="AV66" s="505">
        <f t="shared" ref="AV66:AW67" si="143">AN66+AP66+AR66+AT66</f>
        <v>740055.31199999992</v>
      </c>
      <c r="AW66" s="506">
        <f t="shared" si="143"/>
        <v>725065.2</v>
      </c>
      <c r="AX66" s="20" t="s">
        <v>358</v>
      </c>
      <c r="AY66" s="507" t="s">
        <v>358</v>
      </c>
      <c r="AZ66" s="507" t="s">
        <v>358</v>
      </c>
      <c r="BA66" s="507" t="s">
        <v>358</v>
      </c>
      <c r="BB66" s="507" t="s">
        <v>358</v>
      </c>
      <c r="BC66" s="507" t="s">
        <v>358</v>
      </c>
      <c r="BD66" s="507" t="s">
        <v>358</v>
      </c>
      <c r="BE66" s="507" t="s">
        <v>358</v>
      </c>
      <c r="BF66" s="474">
        <f t="shared" si="14"/>
        <v>5402524.7818640303</v>
      </c>
      <c r="BG66" s="475">
        <v>0</v>
      </c>
      <c r="BH66" s="476">
        <f t="shared" ref="BH66:BH67" si="144">P66</f>
        <v>1.2749999999999999</v>
      </c>
      <c r="BI66" s="475">
        <v>0</v>
      </c>
      <c r="BJ66" s="477">
        <f>(((92178/SUM(P$15:P$70))*P66)/92178)*21417</f>
        <v>265.71246742396039</v>
      </c>
      <c r="BK66" s="475">
        <v>0</v>
      </c>
      <c r="BL66" s="475">
        <v>0.95</v>
      </c>
      <c r="BM66" s="475">
        <v>0</v>
      </c>
      <c r="BN66" s="478" t="s">
        <v>358</v>
      </c>
      <c r="BO66" s="475">
        <v>0</v>
      </c>
      <c r="BP66" s="475">
        <v>0</v>
      </c>
      <c r="BQ66" s="479">
        <v>1.3333333333333333</v>
      </c>
      <c r="BR66" s="480"/>
      <c r="BS66" s="457">
        <v>0</v>
      </c>
      <c r="BT66" s="481" t="s">
        <v>362</v>
      </c>
      <c r="BU66" s="457" t="s">
        <v>358</v>
      </c>
      <c r="BV66" s="483">
        <v>0</v>
      </c>
      <c r="BW66" s="508" t="s">
        <v>358</v>
      </c>
      <c r="BX66" s="485" t="s">
        <v>358</v>
      </c>
      <c r="BY66" s="486">
        <v>93.87</v>
      </c>
      <c r="BZ66" s="487">
        <v>-27.223330000000004</v>
      </c>
      <c r="CA66" s="488">
        <v>93.87</v>
      </c>
      <c r="CB66" s="489">
        <v>-27.223330000000004</v>
      </c>
      <c r="CC66" s="490">
        <v>1.9450000000000001</v>
      </c>
      <c r="CD66" s="491">
        <v>-0.89600000000000013</v>
      </c>
      <c r="CE66" s="491">
        <v>1.9450000000000001</v>
      </c>
      <c r="CF66" s="458">
        <v>-0.89600000000000013</v>
      </c>
      <c r="CG66" s="364" t="s">
        <v>358</v>
      </c>
      <c r="CH66" s="373" t="s">
        <v>358</v>
      </c>
      <c r="CI66" s="509" t="s">
        <v>358</v>
      </c>
      <c r="CJ66" s="459" t="s">
        <v>358</v>
      </c>
      <c r="CK66" s="483" t="s">
        <v>358</v>
      </c>
      <c r="CL66" s="483">
        <v>0</v>
      </c>
    </row>
    <row r="67" spans="1:99" ht="30" customHeight="1" x14ac:dyDescent="0.3">
      <c r="A67" s="57" t="str">
        <f t="shared" si="0"/>
        <v>Unitil - FG&amp;E</v>
      </c>
      <c r="B67" s="63" t="s">
        <v>358</v>
      </c>
      <c r="C67" s="63" t="s">
        <v>358</v>
      </c>
      <c r="D67" s="55" t="s">
        <v>415</v>
      </c>
      <c r="E67" s="55" t="s">
        <v>360</v>
      </c>
      <c r="F67" s="55" t="s">
        <v>417</v>
      </c>
      <c r="G67" s="55" t="s">
        <v>360</v>
      </c>
      <c r="H67" s="9" t="s">
        <v>362</v>
      </c>
      <c r="I67" s="15" t="s">
        <v>435</v>
      </c>
      <c r="J67" s="114" t="s">
        <v>436</v>
      </c>
      <c r="K67" s="494">
        <v>13.58415578641411</v>
      </c>
      <c r="L67" s="494">
        <v>8.0643156223484849E-2</v>
      </c>
      <c r="M67" s="299">
        <v>1</v>
      </c>
      <c r="N67" s="456">
        <v>32580402.390394147</v>
      </c>
      <c r="O67" s="475" t="s">
        <v>437</v>
      </c>
      <c r="P67" s="495">
        <v>7.6890000000000001</v>
      </c>
      <c r="Q67" s="373" t="s">
        <v>439</v>
      </c>
      <c r="R67" s="496" t="s">
        <v>439</v>
      </c>
      <c r="S67" s="16">
        <v>0</v>
      </c>
      <c r="T67" s="498">
        <f t="shared" si="1"/>
        <v>0</v>
      </c>
      <c r="U67" s="16">
        <v>0</v>
      </c>
      <c r="V67" s="498">
        <f t="shared" si="1"/>
        <v>0</v>
      </c>
      <c r="W67" s="16">
        <v>0</v>
      </c>
      <c r="X67" s="90">
        <f t="shared" si="2"/>
        <v>0</v>
      </c>
      <c r="Y67" s="16"/>
      <c r="Z67" s="9"/>
      <c r="AA67" s="16">
        <f t="shared" si="134"/>
        <v>0</v>
      </c>
      <c r="AB67" s="9">
        <f t="shared" si="134"/>
        <v>0</v>
      </c>
      <c r="AC67" s="510">
        <v>0</v>
      </c>
      <c r="AD67" s="498">
        <f t="shared" si="135"/>
        <v>0</v>
      </c>
      <c r="AE67" s="465">
        <v>0</v>
      </c>
      <c r="AF67" s="498">
        <f t="shared" si="136"/>
        <v>0</v>
      </c>
      <c r="AG67" s="16">
        <v>0</v>
      </c>
      <c r="AH67" s="498">
        <f t="shared" si="137"/>
        <v>0</v>
      </c>
      <c r="AI67" s="16">
        <v>0</v>
      </c>
      <c r="AJ67" s="498">
        <f t="shared" si="138"/>
        <v>0</v>
      </c>
      <c r="AK67" s="500">
        <f t="shared" si="139"/>
        <v>0</v>
      </c>
      <c r="AL67" s="501">
        <f t="shared" si="139"/>
        <v>0</v>
      </c>
      <c r="AM67" s="502">
        <f t="shared" si="16"/>
        <v>0</v>
      </c>
      <c r="AN67" s="503">
        <f t="shared" si="140"/>
        <v>0</v>
      </c>
      <c r="AO67" s="504">
        <f t="shared" si="140"/>
        <v>0</v>
      </c>
      <c r="AP67" s="503">
        <f t="shared" si="141"/>
        <v>0</v>
      </c>
      <c r="AQ67" s="504">
        <f t="shared" si="141"/>
        <v>0</v>
      </c>
      <c r="AR67" s="503">
        <f t="shared" si="142"/>
        <v>0</v>
      </c>
      <c r="AS67" s="9">
        <v>0</v>
      </c>
      <c r="AT67" s="503">
        <f t="shared" si="119"/>
        <v>0</v>
      </c>
      <c r="AU67" s="9">
        <v>0</v>
      </c>
      <c r="AV67" s="505">
        <f t="shared" si="143"/>
        <v>0</v>
      </c>
      <c r="AW67" s="506">
        <f t="shared" si="143"/>
        <v>0</v>
      </c>
      <c r="AX67" s="20" t="s">
        <v>358</v>
      </c>
      <c r="AY67" s="507" t="s">
        <v>358</v>
      </c>
      <c r="AZ67" s="507" t="s">
        <v>358</v>
      </c>
      <c r="BA67" s="507" t="s">
        <v>358</v>
      </c>
      <c r="BB67" s="507" t="s">
        <v>358</v>
      </c>
      <c r="BC67" s="507" t="s">
        <v>358</v>
      </c>
      <c r="BD67" s="507" t="s">
        <v>358</v>
      </c>
      <c r="BE67" s="507" t="s">
        <v>358</v>
      </c>
      <c r="BF67" s="474">
        <f t="shared" si="14"/>
        <v>32580402.390394147</v>
      </c>
      <c r="BG67" s="475">
        <v>0</v>
      </c>
      <c r="BH67" s="476">
        <f t="shared" si="144"/>
        <v>7.6890000000000001</v>
      </c>
      <c r="BI67" s="475">
        <v>0</v>
      </c>
      <c r="BJ67" s="477">
        <f>(((92178/SUM(P$15:P$70))*P67)/92178)*21417</f>
        <v>1602.4024800179072</v>
      </c>
      <c r="BK67" s="475">
        <v>0</v>
      </c>
      <c r="BL67" s="475">
        <v>0.95</v>
      </c>
      <c r="BM67" s="475">
        <v>0</v>
      </c>
      <c r="BN67" s="478" t="s">
        <v>358</v>
      </c>
      <c r="BO67" s="475">
        <v>0</v>
      </c>
      <c r="BP67" s="475">
        <v>0</v>
      </c>
      <c r="BQ67" s="479">
        <v>0</v>
      </c>
      <c r="BR67" s="480"/>
      <c r="BS67" s="457">
        <v>0</v>
      </c>
      <c r="BT67" s="481" t="s">
        <v>362</v>
      </c>
      <c r="BU67" s="457" t="s">
        <v>358</v>
      </c>
      <c r="BV67" s="483">
        <v>0</v>
      </c>
      <c r="BW67" s="508" t="s">
        <v>358</v>
      </c>
      <c r="BX67" s="485" t="s">
        <v>358</v>
      </c>
      <c r="BY67" s="486">
        <v>0</v>
      </c>
      <c r="BZ67" s="487">
        <v>18.95</v>
      </c>
      <c r="CA67" s="488">
        <v>0</v>
      </c>
      <c r="CB67" s="489">
        <v>18.95</v>
      </c>
      <c r="CC67" s="490">
        <v>0</v>
      </c>
      <c r="CD67" s="491">
        <v>0.3333333</v>
      </c>
      <c r="CE67" s="491">
        <v>0</v>
      </c>
      <c r="CF67" s="458">
        <v>0.3333333</v>
      </c>
      <c r="CG67" s="364" t="s">
        <v>358</v>
      </c>
      <c r="CH67" s="373" t="s">
        <v>358</v>
      </c>
      <c r="CI67" s="509" t="s">
        <v>358</v>
      </c>
      <c r="CJ67" s="459" t="s">
        <v>358</v>
      </c>
      <c r="CK67" s="483" t="s">
        <v>358</v>
      </c>
      <c r="CL67" s="483">
        <v>0</v>
      </c>
    </row>
    <row r="68" spans="1:99" ht="30" customHeight="1" thickBot="1" x14ac:dyDescent="0.35">
      <c r="A68" s="57" t="str">
        <f t="shared" si="0"/>
        <v>Unitil - FG&amp;E</v>
      </c>
      <c r="B68" s="63" t="s">
        <v>358</v>
      </c>
      <c r="C68" s="63" t="s">
        <v>358</v>
      </c>
      <c r="D68" s="55" t="s">
        <v>415</v>
      </c>
      <c r="E68" s="55" t="s">
        <v>360</v>
      </c>
      <c r="F68" s="55" t="s">
        <v>418</v>
      </c>
      <c r="G68" s="55" t="s">
        <v>360</v>
      </c>
      <c r="H68" s="9" t="s">
        <v>362</v>
      </c>
      <c r="I68" s="15" t="s">
        <v>435</v>
      </c>
      <c r="J68" s="114" t="s">
        <v>436</v>
      </c>
      <c r="K68" s="494">
        <v>18.35696727893799</v>
      </c>
      <c r="L68" s="494">
        <v>0</v>
      </c>
      <c r="M68" s="299">
        <v>0</v>
      </c>
      <c r="N68" s="456">
        <v>0</v>
      </c>
      <c r="O68" s="475" t="s">
        <v>358</v>
      </c>
      <c r="P68" s="495">
        <v>0</v>
      </c>
      <c r="Q68" s="373" t="s">
        <v>439</v>
      </c>
      <c r="R68" s="496" t="s">
        <v>439</v>
      </c>
      <c r="S68" s="515"/>
      <c r="T68" s="449"/>
      <c r="U68" s="515"/>
      <c r="V68" s="449"/>
      <c r="W68" s="515"/>
      <c r="X68" s="515"/>
      <c r="Y68" s="515"/>
      <c r="Z68" s="449"/>
      <c r="AA68" s="515"/>
      <c r="AB68" s="449"/>
      <c r="AC68" s="516"/>
      <c r="AD68" s="449"/>
      <c r="AE68" s="517"/>
      <c r="AF68" s="449"/>
      <c r="AG68" s="515"/>
      <c r="AH68" s="449"/>
      <c r="AI68" s="515"/>
      <c r="AJ68" s="449"/>
      <c r="AK68" s="511"/>
      <c r="AL68" s="449"/>
      <c r="AM68" s="518"/>
      <c r="AN68" s="515"/>
      <c r="AO68" s="449"/>
      <c r="AP68" s="515"/>
      <c r="AQ68" s="449"/>
      <c r="AR68" s="515"/>
      <c r="AS68" s="449"/>
      <c r="AT68" s="515"/>
      <c r="AU68" s="449"/>
      <c r="AV68" s="515"/>
      <c r="AW68" s="449"/>
      <c r="AX68" s="20" t="s">
        <v>358</v>
      </c>
      <c r="AY68" s="507" t="s">
        <v>358</v>
      </c>
      <c r="AZ68" s="507" t="s">
        <v>358</v>
      </c>
      <c r="BA68" s="507" t="s">
        <v>358</v>
      </c>
      <c r="BB68" s="507" t="s">
        <v>358</v>
      </c>
      <c r="BC68" s="507" t="s">
        <v>358</v>
      </c>
      <c r="BD68" s="507" t="s">
        <v>358</v>
      </c>
      <c r="BE68" s="507" t="s">
        <v>358</v>
      </c>
      <c r="BF68" s="512"/>
      <c r="BG68" s="480"/>
      <c r="BH68" s="480"/>
      <c r="BI68" s="480"/>
      <c r="BJ68" s="519"/>
      <c r="BK68" s="480"/>
      <c r="BL68" s="480"/>
      <c r="BM68" s="480"/>
      <c r="BN68" s="480"/>
      <c r="BO68" s="480"/>
      <c r="BP68" s="480"/>
      <c r="BQ68" s="480"/>
      <c r="BR68" s="480"/>
      <c r="BS68" s="457">
        <v>0</v>
      </c>
      <c r="BT68" s="481" t="s">
        <v>362</v>
      </c>
      <c r="BU68" s="457" t="s">
        <v>358</v>
      </c>
      <c r="BV68" s="483">
        <v>0</v>
      </c>
      <c r="BW68" s="508" t="s">
        <v>358</v>
      </c>
      <c r="BX68" s="485" t="s">
        <v>358</v>
      </c>
      <c r="BY68" s="486" t="s">
        <v>358</v>
      </c>
      <c r="BZ68" s="487" t="s">
        <v>358</v>
      </c>
      <c r="CA68" s="488" t="s">
        <v>358</v>
      </c>
      <c r="CB68" s="489" t="s">
        <v>358</v>
      </c>
      <c r="CC68" s="490" t="s">
        <v>358</v>
      </c>
      <c r="CD68" s="491" t="s">
        <v>358</v>
      </c>
      <c r="CE68" s="491" t="s">
        <v>358</v>
      </c>
      <c r="CF68" s="458" t="s">
        <v>358</v>
      </c>
      <c r="CG68" s="364" t="s">
        <v>358</v>
      </c>
      <c r="CH68" s="373" t="s">
        <v>358</v>
      </c>
      <c r="CI68" s="509" t="s">
        <v>358</v>
      </c>
      <c r="CJ68" s="459" t="s">
        <v>358</v>
      </c>
      <c r="CK68" s="483" t="s">
        <v>358</v>
      </c>
      <c r="CL68" s="483">
        <v>0</v>
      </c>
    </row>
    <row r="69" spans="1:99" ht="30" customHeight="1" thickBot="1" x14ac:dyDescent="0.35">
      <c r="A69" s="57" t="str">
        <f t="shared" si="0"/>
        <v>Unitil - FG&amp;E</v>
      </c>
      <c r="B69" s="63" t="s">
        <v>358</v>
      </c>
      <c r="C69" s="63" t="s">
        <v>358</v>
      </c>
      <c r="D69" s="55" t="s">
        <v>415</v>
      </c>
      <c r="E69" s="55" t="s">
        <v>360</v>
      </c>
      <c r="F69" s="55" t="s">
        <v>419</v>
      </c>
      <c r="G69" s="55" t="s">
        <v>360</v>
      </c>
      <c r="H69" s="9" t="s">
        <v>362</v>
      </c>
      <c r="I69" s="15" t="s">
        <v>435</v>
      </c>
      <c r="J69" s="114" t="s">
        <v>436</v>
      </c>
      <c r="K69" s="494">
        <v>8.0655924981833795</v>
      </c>
      <c r="L69" s="494">
        <v>7.1147583333295463</v>
      </c>
      <c r="M69" s="299">
        <v>191</v>
      </c>
      <c r="N69" s="456">
        <v>16338929.850092316</v>
      </c>
      <c r="O69" s="475" t="s">
        <v>437</v>
      </c>
      <c r="P69" s="495">
        <v>3.8559999999999999</v>
      </c>
      <c r="Q69" s="373" t="s">
        <v>439</v>
      </c>
      <c r="R69" s="496" t="s">
        <v>439</v>
      </c>
      <c r="S69" s="497">
        <v>9</v>
      </c>
      <c r="T69" s="498">
        <f t="shared" si="1"/>
        <v>9</v>
      </c>
      <c r="U69" s="16">
        <v>1</v>
      </c>
      <c r="V69" s="498">
        <f t="shared" si="1"/>
        <v>1</v>
      </c>
      <c r="W69" s="16">
        <v>0</v>
      </c>
      <c r="X69" s="90">
        <f t="shared" si="2"/>
        <v>0</v>
      </c>
      <c r="Y69" s="16"/>
      <c r="Z69" s="9"/>
      <c r="AA69" s="16">
        <f t="shared" ref="AA69:AB70" si="145">S69+U69+W69+Y69</f>
        <v>10</v>
      </c>
      <c r="AB69" s="9">
        <f t="shared" si="145"/>
        <v>10</v>
      </c>
      <c r="AC69" s="499">
        <v>66.099999999999994</v>
      </c>
      <c r="AD69" s="498">
        <f t="shared" ref="AD69:AD70" si="146">AC69</f>
        <v>66.099999999999994</v>
      </c>
      <c r="AE69" s="465">
        <v>300</v>
      </c>
      <c r="AF69" s="498">
        <f t="shared" ref="AF69:AF70" si="147">AE69</f>
        <v>300</v>
      </c>
      <c r="AG69" s="16">
        <v>0</v>
      </c>
      <c r="AH69" s="498">
        <f t="shared" ref="AH69:AH70" si="148">AG69</f>
        <v>0</v>
      </c>
      <c r="AI69" s="16">
        <v>0</v>
      </c>
      <c r="AJ69" s="498">
        <f t="shared" ref="AJ69:AJ70" si="149">AI69</f>
        <v>0</v>
      </c>
      <c r="AK69" s="500">
        <f t="shared" ref="AK69:AL70" si="150">AC69+AE69+AG69+AI69</f>
        <v>366.1</v>
      </c>
      <c r="AL69" s="501">
        <f t="shared" si="150"/>
        <v>366.1</v>
      </c>
      <c r="AM69" s="502">
        <f t="shared" si="16"/>
        <v>9.4942946058091296E-2</v>
      </c>
      <c r="AN69" s="503">
        <f t="shared" ref="AN69:AO70" si="151">AC69*0.186*8760</f>
        <v>107700.696</v>
      </c>
      <c r="AO69" s="504">
        <f t="shared" si="151"/>
        <v>107700.696</v>
      </c>
      <c r="AP69" s="503">
        <f t="shared" ref="AP69:AQ70" si="152">AE69*8760</f>
        <v>2628000</v>
      </c>
      <c r="AQ69" s="504">
        <f t="shared" si="152"/>
        <v>2628000</v>
      </c>
      <c r="AR69" s="503">
        <f t="shared" ref="AR69:AR70" si="153">AG69*0.186*8760</f>
        <v>0</v>
      </c>
      <c r="AS69" s="9">
        <v>0</v>
      </c>
      <c r="AT69" s="503">
        <f t="shared" si="119"/>
        <v>0</v>
      </c>
      <c r="AU69" s="9">
        <v>0</v>
      </c>
      <c r="AV69" s="505">
        <f t="shared" ref="AV69:AW70" si="154">AN69+AP69+AR69+AT69</f>
        <v>2735700.696</v>
      </c>
      <c r="AW69" s="506">
        <f t="shared" si="154"/>
        <v>2735700.696</v>
      </c>
      <c r="AX69" s="20" t="s">
        <v>358</v>
      </c>
      <c r="AY69" s="507" t="s">
        <v>358</v>
      </c>
      <c r="AZ69" s="507" t="s">
        <v>358</v>
      </c>
      <c r="BA69" s="507" t="s">
        <v>358</v>
      </c>
      <c r="BB69" s="507" t="s">
        <v>358</v>
      </c>
      <c r="BC69" s="507" t="s">
        <v>358</v>
      </c>
      <c r="BD69" s="507" t="s">
        <v>358</v>
      </c>
      <c r="BE69" s="507" t="s">
        <v>358</v>
      </c>
      <c r="BF69" s="474">
        <f t="shared" si="14"/>
        <v>16338929.850092316</v>
      </c>
      <c r="BG69" s="475">
        <v>0</v>
      </c>
      <c r="BH69" s="476">
        <f t="shared" ref="BH69:BH70" si="155">P69</f>
        <v>3.8559999999999999</v>
      </c>
      <c r="BI69" s="475">
        <v>0</v>
      </c>
      <c r="BJ69" s="477">
        <f>(((92178/SUM(P$15:P$70))*P69)/92178)*21417</f>
        <v>803.59786226414997</v>
      </c>
      <c r="BK69" s="475">
        <v>0</v>
      </c>
      <c r="BL69" s="475">
        <v>0.95</v>
      </c>
      <c r="BM69" s="475">
        <v>0</v>
      </c>
      <c r="BN69" s="478" t="s">
        <v>358</v>
      </c>
      <c r="BO69" s="475">
        <v>0</v>
      </c>
      <c r="BP69" s="475">
        <v>0</v>
      </c>
      <c r="BQ69" s="479">
        <v>0</v>
      </c>
      <c r="BR69" s="480"/>
      <c r="BS69" s="457">
        <v>0</v>
      </c>
      <c r="BT69" s="481" t="s">
        <v>362</v>
      </c>
      <c r="BU69" s="457" t="s">
        <v>358</v>
      </c>
      <c r="BV69" s="483">
        <v>0</v>
      </c>
      <c r="BW69" s="508" t="s">
        <v>358</v>
      </c>
      <c r="BX69" s="485" t="s">
        <v>358</v>
      </c>
      <c r="BY69" s="486">
        <v>53.48</v>
      </c>
      <c r="BZ69" s="487">
        <v>-31.003329999999998</v>
      </c>
      <c r="CA69" s="488">
        <v>0</v>
      </c>
      <c r="CB69" s="489">
        <v>19.946670000000001</v>
      </c>
      <c r="CC69" s="490">
        <v>0.23</v>
      </c>
      <c r="CD69" s="491">
        <v>1.6999999999999987E-2</v>
      </c>
      <c r="CE69" s="491">
        <v>0</v>
      </c>
      <c r="CF69" s="458">
        <v>0.23133329999999999</v>
      </c>
      <c r="CG69" s="364" t="s">
        <v>358</v>
      </c>
      <c r="CH69" s="373" t="s">
        <v>358</v>
      </c>
      <c r="CI69" s="509" t="s">
        <v>358</v>
      </c>
      <c r="CJ69" s="459" t="s">
        <v>358</v>
      </c>
      <c r="CK69" s="483" t="s">
        <v>358</v>
      </c>
      <c r="CL69" s="483">
        <v>0</v>
      </c>
    </row>
    <row r="70" spans="1:99" ht="30" customHeight="1" x14ac:dyDescent="0.3">
      <c r="A70" s="535" t="str">
        <f t="shared" si="0"/>
        <v>Unitil - FG&amp;E</v>
      </c>
      <c r="B70" s="536" t="s">
        <v>358</v>
      </c>
      <c r="C70" s="536" t="s">
        <v>358</v>
      </c>
      <c r="D70" s="198" t="s">
        <v>415</v>
      </c>
      <c r="E70" s="198" t="s">
        <v>360</v>
      </c>
      <c r="F70" s="198" t="s">
        <v>420</v>
      </c>
      <c r="G70" s="198" t="s">
        <v>360</v>
      </c>
      <c r="H70" s="183" t="s">
        <v>362</v>
      </c>
      <c r="I70" s="537" t="s">
        <v>435</v>
      </c>
      <c r="J70" s="182" t="s">
        <v>436</v>
      </c>
      <c r="K70" s="538">
        <v>8.4900973665088202</v>
      </c>
      <c r="L70" s="538">
        <v>4.1895801912310606</v>
      </c>
      <c r="M70" s="302">
        <v>149</v>
      </c>
      <c r="N70" s="456">
        <v>16915199.160157815</v>
      </c>
      <c r="O70" s="539" t="s">
        <v>437</v>
      </c>
      <c r="P70" s="540">
        <v>3.992</v>
      </c>
      <c r="Q70" s="541" t="s">
        <v>439</v>
      </c>
      <c r="R70" s="542" t="s">
        <v>439</v>
      </c>
      <c r="S70" s="543">
        <v>14</v>
      </c>
      <c r="T70" s="498">
        <f t="shared" si="1"/>
        <v>14</v>
      </c>
      <c r="U70" s="544">
        <v>0</v>
      </c>
      <c r="V70" s="498">
        <f t="shared" si="1"/>
        <v>0</v>
      </c>
      <c r="W70" s="544">
        <v>0</v>
      </c>
      <c r="X70" s="90">
        <f t="shared" si="2"/>
        <v>0</v>
      </c>
      <c r="Y70" s="544"/>
      <c r="Z70" s="183"/>
      <c r="AA70" s="544">
        <f t="shared" si="145"/>
        <v>14</v>
      </c>
      <c r="AB70" s="183">
        <f t="shared" si="145"/>
        <v>14</v>
      </c>
      <c r="AC70" s="545">
        <v>853.9</v>
      </c>
      <c r="AD70" s="498">
        <f t="shared" si="146"/>
        <v>853.9</v>
      </c>
      <c r="AE70" s="546">
        <v>0</v>
      </c>
      <c r="AF70" s="498">
        <f t="shared" si="147"/>
        <v>0</v>
      </c>
      <c r="AG70" s="544">
        <v>0</v>
      </c>
      <c r="AH70" s="498">
        <f t="shared" si="148"/>
        <v>0</v>
      </c>
      <c r="AI70" s="544">
        <v>0</v>
      </c>
      <c r="AJ70" s="498">
        <f t="shared" si="149"/>
        <v>0</v>
      </c>
      <c r="AK70" s="547">
        <f t="shared" si="150"/>
        <v>853.9</v>
      </c>
      <c r="AL70" s="548">
        <f t="shared" si="150"/>
        <v>853.9</v>
      </c>
      <c r="AM70" s="502">
        <f t="shared" si="16"/>
        <v>0.21390280561122244</v>
      </c>
      <c r="AN70" s="503">
        <f t="shared" si="151"/>
        <v>1391310.504</v>
      </c>
      <c r="AO70" s="504">
        <f t="shared" si="151"/>
        <v>1391310.504</v>
      </c>
      <c r="AP70" s="503">
        <f t="shared" si="152"/>
        <v>0</v>
      </c>
      <c r="AQ70" s="504">
        <f t="shared" si="152"/>
        <v>0</v>
      </c>
      <c r="AR70" s="503">
        <f t="shared" si="153"/>
        <v>0</v>
      </c>
      <c r="AS70" s="9">
        <v>0</v>
      </c>
      <c r="AT70" s="503">
        <f t="shared" si="119"/>
        <v>0</v>
      </c>
      <c r="AU70" s="9">
        <v>0</v>
      </c>
      <c r="AV70" s="505">
        <f t="shared" si="154"/>
        <v>1391310.504</v>
      </c>
      <c r="AW70" s="506">
        <f t="shared" si="154"/>
        <v>1391310.504</v>
      </c>
      <c r="AX70" s="212" t="s">
        <v>358</v>
      </c>
      <c r="AY70" s="549" t="s">
        <v>358</v>
      </c>
      <c r="AZ70" s="549" t="s">
        <v>358</v>
      </c>
      <c r="BA70" s="549" t="s">
        <v>358</v>
      </c>
      <c r="BB70" s="549" t="s">
        <v>358</v>
      </c>
      <c r="BC70" s="549" t="s">
        <v>358</v>
      </c>
      <c r="BD70" s="549" t="s">
        <v>358</v>
      </c>
      <c r="BE70" s="549" t="s">
        <v>358</v>
      </c>
      <c r="BF70" s="474">
        <f t="shared" si="14"/>
        <v>16915199.160157815</v>
      </c>
      <c r="BG70" s="475">
        <v>0</v>
      </c>
      <c r="BH70" s="476">
        <f t="shared" si="155"/>
        <v>3.992</v>
      </c>
      <c r="BI70" s="475">
        <v>0</v>
      </c>
      <c r="BJ70" s="477">
        <f>(((92178/SUM(P$15:P$70))*P70)/92178)*21417</f>
        <v>831.94052545603915</v>
      </c>
      <c r="BK70" s="475">
        <v>0</v>
      </c>
      <c r="BL70" s="475">
        <v>0.95</v>
      </c>
      <c r="BM70" s="475">
        <v>0</v>
      </c>
      <c r="BN70" s="478" t="s">
        <v>358</v>
      </c>
      <c r="BO70" s="475">
        <v>0</v>
      </c>
      <c r="BP70" s="475">
        <v>0</v>
      </c>
      <c r="BQ70" s="479">
        <v>0.66666666666666663</v>
      </c>
      <c r="BR70" s="480"/>
      <c r="BS70" s="550">
        <v>0</v>
      </c>
      <c r="BT70" s="551" t="s">
        <v>362</v>
      </c>
      <c r="BU70" s="550" t="s">
        <v>358</v>
      </c>
      <c r="BV70" s="552">
        <v>0</v>
      </c>
      <c r="BW70" s="553" t="s">
        <v>358</v>
      </c>
      <c r="BX70" s="554" t="s">
        <v>358</v>
      </c>
      <c r="BY70" s="555">
        <v>7.15</v>
      </c>
      <c r="BZ70" s="556">
        <v>29.086669999999998</v>
      </c>
      <c r="CA70" s="557">
        <v>7.15</v>
      </c>
      <c r="CB70" s="558">
        <v>28.463329999999999</v>
      </c>
      <c r="CC70" s="559">
        <v>0.28899999999999998</v>
      </c>
      <c r="CD70" s="560">
        <v>0.46600000000000003</v>
      </c>
      <c r="CE70" s="561">
        <v>0.28899999999999998</v>
      </c>
      <c r="CF70" s="562">
        <v>0.46166670000000004</v>
      </c>
      <c r="CG70" s="563" t="s">
        <v>358</v>
      </c>
      <c r="CH70" s="541" t="s">
        <v>358</v>
      </c>
      <c r="CI70" s="564" t="s">
        <v>358</v>
      </c>
      <c r="CJ70" s="565" t="s">
        <v>358</v>
      </c>
      <c r="CK70" s="552" t="s">
        <v>358</v>
      </c>
      <c r="CL70" s="552">
        <v>0</v>
      </c>
    </row>
    <row r="71" spans="1:99" s="77" customFormat="1" ht="30" customHeight="1" thickBot="1" x14ac:dyDescent="0.35">
      <c r="A71" s="58" t="s">
        <v>422</v>
      </c>
      <c r="B71" s="566" t="s">
        <v>358</v>
      </c>
      <c r="C71" s="566" t="s">
        <v>358</v>
      </c>
      <c r="D71" s="196" t="s">
        <v>415</v>
      </c>
      <c r="E71" s="196" t="s">
        <v>360</v>
      </c>
      <c r="F71" s="567"/>
      <c r="G71" s="567"/>
      <c r="H71" s="568"/>
      <c r="I71" s="569"/>
      <c r="J71" s="567"/>
      <c r="K71" s="567"/>
      <c r="L71" s="567"/>
      <c r="M71" s="567"/>
      <c r="N71" s="570"/>
      <c r="O71" s="570"/>
      <c r="P71" s="571"/>
      <c r="Q71" s="572"/>
      <c r="R71" s="571"/>
      <c r="S71" s="573"/>
      <c r="T71" s="568"/>
      <c r="U71" s="573"/>
      <c r="V71" s="568"/>
      <c r="W71" s="573"/>
      <c r="X71" s="568"/>
      <c r="Y71" s="573"/>
      <c r="Z71" s="568"/>
      <c r="AA71" s="573"/>
      <c r="AB71" s="568"/>
      <c r="AC71" s="574"/>
      <c r="AD71" s="575"/>
      <c r="AE71" s="576"/>
      <c r="AF71" s="577"/>
      <c r="AG71" s="573"/>
      <c r="AH71" s="568"/>
      <c r="AI71" s="573"/>
      <c r="AJ71" s="568"/>
      <c r="AK71" s="569"/>
      <c r="AL71" s="568"/>
      <c r="AM71" s="578"/>
      <c r="AN71" s="573"/>
      <c r="AO71" s="568"/>
      <c r="AP71" s="573"/>
      <c r="AQ71" s="568"/>
      <c r="AR71" s="573"/>
      <c r="AS71" s="568"/>
      <c r="AT71" s="573"/>
      <c r="AU71" s="568"/>
      <c r="AV71" s="573"/>
      <c r="AW71" s="568"/>
      <c r="AX71" s="579" t="s">
        <v>358</v>
      </c>
      <c r="AY71" s="580" t="s">
        <v>358</v>
      </c>
      <c r="AZ71" s="580" t="s">
        <v>358</v>
      </c>
      <c r="BA71" s="580" t="s">
        <v>358</v>
      </c>
      <c r="BB71" s="580" t="s">
        <v>358</v>
      </c>
      <c r="BC71" s="580" t="s">
        <v>358</v>
      </c>
      <c r="BD71" s="580" t="s">
        <v>358</v>
      </c>
      <c r="BE71" s="580" t="s">
        <v>358</v>
      </c>
      <c r="BF71" s="512"/>
      <c r="BG71" s="480"/>
      <c r="BH71" s="480"/>
      <c r="BI71" s="480"/>
      <c r="BJ71" s="519"/>
      <c r="BK71" s="480"/>
      <c r="BL71" s="480"/>
      <c r="BM71" s="480"/>
      <c r="BN71" s="480"/>
      <c r="BO71" s="480"/>
      <c r="BP71" s="480"/>
      <c r="BQ71" s="480"/>
      <c r="BR71" s="480"/>
      <c r="BS71" s="581">
        <v>0</v>
      </c>
      <c r="BT71" s="582" t="s">
        <v>362</v>
      </c>
      <c r="BU71" s="581" t="s">
        <v>358</v>
      </c>
      <c r="BV71" s="583">
        <v>0</v>
      </c>
      <c r="BW71" s="584" t="s">
        <v>358</v>
      </c>
      <c r="BX71" s="585" t="s">
        <v>358</v>
      </c>
      <c r="BY71" s="586"/>
      <c r="BZ71" s="587"/>
      <c r="CA71" s="588"/>
      <c r="CB71" s="589"/>
      <c r="CC71" s="590"/>
      <c r="CD71" s="591"/>
      <c r="CE71" s="591"/>
      <c r="CF71" s="592"/>
      <c r="CG71" s="365" t="s">
        <v>358</v>
      </c>
      <c r="CH71" s="374" t="s">
        <v>358</v>
      </c>
      <c r="CI71" s="593" t="s">
        <v>358</v>
      </c>
      <c r="CJ71" s="374" t="s">
        <v>358</v>
      </c>
      <c r="CK71" s="583" t="s">
        <v>358</v>
      </c>
      <c r="CL71" s="583">
        <v>0</v>
      </c>
    </row>
    <row r="72" spans="1:99" ht="15" thickBot="1" x14ac:dyDescent="0.35">
      <c r="A72" s="375" t="s">
        <v>41</v>
      </c>
      <c r="B72" s="838"/>
      <c r="C72" s="839"/>
      <c r="D72" s="839"/>
      <c r="E72" s="839"/>
      <c r="F72" s="839"/>
      <c r="G72" s="839"/>
      <c r="H72" s="840"/>
      <c r="I72" s="47"/>
      <c r="J72" s="47"/>
      <c r="K72" s="47"/>
      <c r="L72" s="47"/>
      <c r="M72" s="47"/>
      <c r="N72" s="48"/>
      <c r="O72" s="48"/>
      <c r="P72" s="48"/>
      <c r="Q72" s="49"/>
      <c r="R72" s="126"/>
      <c r="S72" s="594">
        <f t="shared" ref="S72:AH72" si="156">SUM(S15:S70)</f>
        <v>1893</v>
      </c>
      <c r="T72" s="242">
        <f t="shared" si="156"/>
        <v>1902</v>
      </c>
      <c r="U72" s="594">
        <f t="shared" si="156"/>
        <v>5</v>
      </c>
      <c r="V72" s="242">
        <f t="shared" si="156"/>
        <v>5</v>
      </c>
      <c r="W72" s="594">
        <f t="shared" si="156"/>
        <v>5</v>
      </c>
      <c r="X72" s="242">
        <f t="shared" si="156"/>
        <v>5</v>
      </c>
      <c r="Y72" s="594">
        <f t="shared" si="156"/>
        <v>0</v>
      </c>
      <c r="Z72" s="594">
        <f t="shared" si="156"/>
        <v>0</v>
      </c>
      <c r="AA72" s="241">
        <f t="shared" si="156"/>
        <v>1903</v>
      </c>
      <c r="AB72" s="242">
        <f t="shared" si="156"/>
        <v>1912</v>
      </c>
      <c r="AC72" s="595">
        <f t="shared" si="156"/>
        <v>40487.899999999987</v>
      </c>
      <c r="AD72" s="596">
        <f t="shared" si="156"/>
        <v>39487.899999999994</v>
      </c>
      <c r="AE72" s="595">
        <f t="shared" si="156"/>
        <v>2162.4</v>
      </c>
      <c r="AF72" s="596">
        <f t="shared" si="156"/>
        <v>2162.4</v>
      </c>
      <c r="AG72" s="594">
        <f t="shared" si="156"/>
        <v>44.8</v>
      </c>
      <c r="AH72" s="242">
        <f t="shared" si="156"/>
        <v>44.8</v>
      </c>
      <c r="AI72" s="594">
        <f t="shared" ref="AI72:AL72" si="157">SUM(AI15:AI70)</f>
        <v>0</v>
      </c>
      <c r="AJ72" s="242">
        <f t="shared" si="157"/>
        <v>0</v>
      </c>
      <c r="AK72" s="241">
        <f t="shared" si="157"/>
        <v>42695.099999999991</v>
      </c>
      <c r="AL72" s="242">
        <f t="shared" si="157"/>
        <v>41695.099999999991</v>
      </c>
      <c r="AM72" s="243"/>
      <c r="AN72" s="241">
        <f>SUM(AN15:AN70)</f>
        <v>65969364.744000003</v>
      </c>
      <c r="AO72" s="242">
        <f>SUM(AO15:AO70)</f>
        <v>64340004.744000003</v>
      </c>
      <c r="AP72" s="241">
        <f>SUM(AP15:AP70)</f>
        <v>18942624</v>
      </c>
      <c r="AQ72" s="242">
        <f>SUM(AQ15:AQ70)</f>
        <v>18942624</v>
      </c>
      <c r="AR72" s="241">
        <v>0</v>
      </c>
      <c r="AS72" s="242">
        <v>0</v>
      </c>
      <c r="AT72" s="241">
        <f t="shared" ref="AT72:AW72" si="158">SUM(AT15:AT70)</f>
        <v>0</v>
      </c>
      <c r="AU72" s="242">
        <f t="shared" si="158"/>
        <v>0</v>
      </c>
      <c r="AV72" s="241">
        <f t="shared" si="158"/>
        <v>84984984.071999997</v>
      </c>
      <c r="AW72" s="242">
        <f t="shared" si="158"/>
        <v>83282628.744000003</v>
      </c>
      <c r="AX72" s="597">
        <f>SUM(AX15:AX70)</f>
        <v>0</v>
      </c>
      <c r="AY72" s="598">
        <f>SUM(AY15:AY70)</f>
        <v>0</v>
      </c>
      <c r="AZ72" s="599"/>
      <c r="BA72" s="598">
        <f>SUM(BA15:BA70)</f>
        <v>0</v>
      </c>
      <c r="BB72" s="598">
        <f>SUM(BB15:BB70)</f>
        <v>0</v>
      </c>
      <c r="BC72" s="598">
        <f>SUM(BC15:BC70)</f>
        <v>0</v>
      </c>
      <c r="BD72" s="598">
        <f>SUM(BD15:BD70)</f>
        <v>0</v>
      </c>
      <c r="BE72" s="599"/>
      <c r="BF72" s="597">
        <f t="shared" ref="BF72:BK72" si="159">SUM(BF15:BF70)</f>
        <v>435455190.99999982</v>
      </c>
      <c r="BG72" s="598">
        <f t="shared" si="159"/>
        <v>0</v>
      </c>
      <c r="BH72" s="598">
        <f t="shared" si="159"/>
        <v>102.76775969428088</v>
      </c>
      <c r="BI72" s="598">
        <f t="shared" si="159"/>
        <v>0</v>
      </c>
      <c r="BJ72" s="600">
        <f t="shared" si="159"/>
        <v>21416.999999999993</v>
      </c>
      <c r="BK72" s="598">
        <f t="shared" si="159"/>
        <v>0</v>
      </c>
      <c r="BL72" s="599"/>
      <c r="BM72" s="599"/>
      <c r="BN72" s="598">
        <f>SUM(BN15:BN70)</f>
        <v>0</v>
      </c>
      <c r="BO72" s="598">
        <f>SUM(BO15:BO70)</f>
        <v>0</v>
      </c>
      <c r="BP72" s="598">
        <f>SUM(BP15:BP70)</f>
        <v>0</v>
      </c>
      <c r="BQ72" s="601">
        <f>SUM(BQ15:BQ70)</f>
        <v>34.333333333333329</v>
      </c>
      <c r="BR72" s="602"/>
      <c r="BS72" s="48"/>
      <c r="BT72" s="602"/>
      <c r="BU72" s="603"/>
      <c r="BV72" s="601">
        <f>SUM(BV15:BV70)</f>
        <v>0</v>
      </c>
      <c r="BW72" s="597">
        <f>SUM(BW15:BW70)</f>
        <v>0</v>
      </c>
      <c r="BX72" s="48"/>
      <c r="BY72" s="602"/>
      <c r="BZ72" s="48"/>
      <c r="CA72" s="48"/>
      <c r="CB72" s="48"/>
      <c r="CC72" s="602"/>
      <c r="CD72" s="48"/>
      <c r="CE72" s="48"/>
      <c r="CF72" s="604"/>
      <c r="CG72" s="605"/>
      <c r="CH72" s="597">
        <f>SUM(CH15:CH70)</f>
        <v>0</v>
      </c>
      <c r="CI72" s="601">
        <f>SUM(CI15:CI70)</f>
        <v>0</v>
      </c>
      <c r="CJ72" s="597">
        <f>SUM(CJ15:CJ70)</f>
        <v>0</v>
      </c>
      <c r="CK72" s="601">
        <f>SUM(CK15:CK70)</f>
        <v>0</v>
      </c>
      <c r="CL72" s="8">
        <f>SUM(CL15:CL70)</f>
        <v>0</v>
      </c>
    </row>
    <row r="73" spans="1:99" x14ac:dyDescent="0.3">
      <c r="B73" s="6"/>
      <c r="C73" s="6"/>
      <c r="D73" s="7"/>
      <c r="E73" s="7"/>
      <c r="F73" s="113"/>
      <c r="G73" s="113"/>
      <c r="H73" s="7"/>
      <c r="I73" s="113"/>
      <c r="J73" s="113"/>
      <c r="K73" s="113"/>
      <c r="L73" s="113"/>
      <c r="M73" s="113"/>
      <c r="Q73" s="4"/>
      <c r="R73" s="4"/>
      <c r="S73" s="7"/>
      <c r="T73" s="7"/>
      <c r="U73" s="7"/>
      <c r="V73" s="7"/>
      <c r="W73" s="7"/>
      <c r="X73" s="7"/>
      <c r="Y73" s="7"/>
      <c r="Z73" s="7"/>
      <c r="AA73" s="7"/>
      <c r="AB73" s="7"/>
      <c r="AC73" s="7"/>
      <c r="AD73" s="7"/>
      <c r="AE73" s="7"/>
      <c r="AF73" s="7"/>
      <c r="AG73" s="7"/>
      <c r="AH73" s="7"/>
      <c r="AI73" s="7"/>
      <c r="AJ73" s="6"/>
      <c r="AK73" s="6"/>
      <c r="AL73" s="6"/>
      <c r="AM73" s="6"/>
      <c r="AN73" s="6"/>
      <c r="AO73" s="6"/>
      <c r="AP73" s="6"/>
      <c r="AQ73" s="6"/>
      <c r="AR73" s="6"/>
      <c r="AS73" s="6"/>
      <c r="AT73" s="6"/>
      <c r="AU73" s="6"/>
      <c r="AV73" s="6"/>
      <c r="AW73" s="6"/>
      <c r="AX73" s="6"/>
      <c r="AY73" s="6"/>
    </row>
    <row r="74" spans="1:99" x14ac:dyDescent="0.3">
      <c r="A74" s="136" t="s">
        <v>42</v>
      </c>
      <c r="B74" s="138"/>
      <c r="C74" s="137"/>
      <c r="D74" s="138"/>
      <c r="E74" s="138"/>
      <c r="F74" s="138"/>
      <c r="G74" s="138"/>
      <c r="H74" s="138"/>
      <c r="I74" s="138"/>
      <c r="J74" s="138"/>
      <c r="K74" s="138"/>
      <c r="L74" s="138"/>
      <c r="M74" s="138"/>
      <c r="N74" s="138"/>
      <c r="O74" s="138"/>
      <c r="P74" s="138"/>
      <c r="Q74" s="138"/>
      <c r="R74" s="138"/>
      <c r="S74" s="139"/>
      <c r="T74" s="204"/>
      <c r="U74" s="204"/>
      <c r="V74" s="204"/>
      <c r="BD74" s="335"/>
      <c r="BE74" s="335"/>
      <c r="BF74" s="69"/>
      <c r="BG74" s="69"/>
      <c r="BH74" s="335"/>
      <c r="BI74" s="335"/>
      <c r="BL74" s="894"/>
      <c r="BM74" s="894"/>
      <c r="BN74" s="894"/>
      <c r="BO74" s="894"/>
      <c r="BP74" s="894"/>
      <c r="BQ74" s="894"/>
      <c r="BR74" s="894"/>
      <c r="CC74" s="103"/>
      <c r="CD74" s="101"/>
      <c r="CE74" s="101"/>
      <c r="CF74" s="101"/>
      <c r="CG74" s="101"/>
      <c r="CH74" s="116"/>
      <c r="CI74" s="103"/>
      <c r="CJ74" s="103"/>
      <c r="CK74" s="103"/>
      <c r="CL74" s="103"/>
      <c r="CM74" s="103"/>
      <c r="CN74" s="103"/>
      <c r="CO74" s="103"/>
      <c r="CP74" s="103"/>
      <c r="CQ74" s="103"/>
      <c r="CR74" s="103"/>
      <c r="CS74" s="103"/>
      <c r="CT74" s="103"/>
      <c r="CU74" s="117"/>
    </row>
    <row r="75" spans="1:99" x14ac:dyDescent="0.3">
      <c r="A75" s="346" t="s">
        <v>43</v>
      </c>
      <c r="B75" s="144"/>
      <c r="C75" s="141"/>
      <c r="D75" s="144"/>
      <c r="E75" s="144"/>
      <c r="F75" s="144"/>
      <c r="G75" s="144"/>
      <c r="H75" s="144"/>
      <c r="I75" s="144"/>
      <c r="J75" s="144"/>
      <c r="K75" s="144"/>
      <c r="L75" s="144"/>
      <c r="M75" s="144"/>
      <c r="N75" s="144"/>
      <c r="O75" s="144"/>
      <c r="P75" s="144"/>
      <c r="Q75" s="144"/>
      <c r="R75" s="144"/>
      <c r="S75" s="142"/>
      <c r="T75" s="204"/>
      <c r="U75" s="204"/>
      <c r="V75" s="204"/>
      <c r="BL75" s="425"/>
      <c r="BM75" s="425"/>
      <c r="BN75" s="425"/>
      <c r="BO75" s="425"/>
      <c r="BP75" s="425"/>
      <c r="BQ75" s="425"/>
      <c r="BR75" s="425"/>
      <c r="CC75" s="103"/>
      <c r="CD75" s="101"/>
      <c r="CE75" s="101"/>
      <c r="CF75" s="101"/>
      <c r="CG75" s="101"/>
      <c r="CH75" s="116"/>
      <c r="CI75" s="103"/>
      <c r="CJ75" s="103"/>
      <c r="CK75" s="103"/>
      <c r="CL75" s="103"/>
      <c r="CM75" s="103"/>
      <c r="CN75" s="103"/>
      <c r="CO75" s="103"/>
      <c r="CP75" s="103"/>
      <c r="CQ75" s="103"/>
      <c r="CR75" s="103"/>
      <c r="CS75" s="103"/>
      <c r="CT75" s="103"/>
      <c r="CU75" s="117"/>
    </row>
    <row r="76" spans="1:99" x14ac:dyDescent="0.3">
      <c r="A76" s="140" t="s">
        <v>64</v>
      </c>
      <c r="B76" s="144"/>
      <c r="C76" s="141"/>
      <c r="D76" s="144"/>
      <c r="E76" s="144"/>
      <c r="F76" s="144"/>
      <c r="G76" s="144"/>
      <c r="H76" s="144"/>
      <c r="I76" s="144"/>
      <c r="J76" s="144"/>
      <c r="K76" s="144"/>
      <c r="L76" s="144"/>
      <c r="M76" s="144"/>
      <c r="N76" s="144"/>
      <c r="O76" s="144"/>
      <c r="P76" s="144"/>
      <c r="Q76" s="144"/>
      <c r="R76" s="144"/>
      <c r="S76" s="142"/>
      <c r="T76" s="204"/>
      <c r="U76" s="204"/>
      <c r="V76" s="204"/>
      <c r="BL76" s="92"/>
      <c r="BM76" s="92"/>
      <c r="BN76" s="92"/>
      <c r="BO76" s="92"/>
      <c r="BP76" s="92"/>
      <c r="BQ76" s="92"/>
      <c r="BR76" s="92"/>
      <c r="CC76" s="120"/>
      <c r="CD76" s="118"/>
      <c r="CE76" s="118"/>
      <c r="CF76" s="118"/>
      <c r="CG76" s="118"/>
      <c r="CH76" s="118"/>
      <c r="CI76" s="118"/>
      <c r="CJ76" s="118"/>
      <c r="CK76" s="118"/>
      <c r="CL76" s="118"/>
      <c r="CM76" s="118"/>
      <c r="CN76" s="118"/>
      <c r="CO76" s="118"/>
      <c r="CP76" s="118"/>
      <c r="CQ76" s="118"/>
      <c r="CR76" s="118"/>
      <c r="CS76" s="118"/>
      <c r="CT76" s="118"/>
      <c r="CU76" s="119"/>
    </row>
    <row r="77" spans="1:99" ht="15" customHeight="1" x14ac:dyDescent="0.3">
      <c r="A77" s="150" t="s">
        <v>154</v>
      </c>
      <c r="B77" s="144"/>
      <c r="C77" s="128"/>
      <c r="D77" s="128"/>
      <c r="E77" s="128"/>
      <c r="F77" s="128"/>
      <c r="G77" s="128"/>
      <c r="H77" s="128"/>
      <c r="I77" s="128"/>
      <c r="J77" s="128"/>
      <c r="K77" s="128"/>
      <c r="L77" s="128"/>
      <c r="M77" s="128"/>
      <c r="N77" s="128"/>
      <c r="O77" s="128"/>
      <c r="P77" s="128"/>
      <c r="Q77" s="128"/>
      <c r="R77" s="128"/>
      <c r="S77" s="142"/>
      <c r="T77" s="204"/>
      <c r="U77" s="204"/>
      <c r="V77" s="204"/>
      <c r="BN77" s="100"/>
      <c r="BO77" s="100"/>
      <c r="BP77" s="100"/>
      <c r="BQ77" s="100"/>
      <c r="BR77" s="100"/>
      <c r="BS77" s="100"/>
      <c r="BT77" s="100"/>
      <c r="BU77" s="67"/>
      <c r="BV77" s="67"/>
    </row>
    <row r="78" spans="1:99" ht="15" customHeight="1" x14ac:dyDescent="0.3">
      <c r="A78" s="150" t="s">
        <v>155</v>
      </c>
      <c r="B78" s="144"/>
      <c r="C78" s="128"/>
      <c r="D78" s="128"/>
      <c r="E78" s="128"/>
      <c r="F78" s="128"/>
      <c r="G78" s="128"/>
      <c r="H78" s="128"/>
      <c r="I78" s="128"/>
      <c r="J78" s="128"/>
      <c r="K78" s="128"/>
      <c r="L78" s="128"/>
      <c r="M78" s="128"/>
      <c r="N78" s="128"/>
      <c r="O78" s="128"/>
      <c r="P78" s="128"/>
      <c r="Q78" s="128"/>
      <c r="R78" s="128"/>
      <c r="S78" s="142"/>
      <c r="T78" s="204"/>
      <c r="U78" s="204"/>
      <c r="V78" s="204"/>
      <c r="BN78" s="100"/>
      <c r="BO78" s="100"/>
      <c r="BP78" s="100"/>
      <c r="BQ78" s="100"/>
      <c r="BR78" s="100"/>
      <c r="BS78" s="100"/>
      <c r="BT78" s="100"/>
      <c r="BU78" s="67"/>
      <c r="BV78" s="67"/>
    </row>
    <row r="79" spans="1:99" ht="15" customHeight="1" x14ac:dyDescent="0.3">
      <c r="A79" s="150" t="s">
        <v>156</v>
      </c>
      <c r="B79" s="144"/>
      <c r="C79" s="128"/>
      <c r="D79" s="128"/>
      <c r="E79" s="128"/>
      <c r="F79" s="128"/>
      <c r="G79" s="128"/>
      <c r="H79" s="128"/>
      <c r="I79" s="128"/>
      <c r="J79" s="128"/>
      <c r="K79" s="128"/>
      <c r="L79" s="128"/>
      <c r="M79" s="128"/>
      <c r="N79" s="128"/>
      <c r="O79" s="128"/>
      <c r="P79" s="128"/>
      <c r="Q79" s="127"/>
      <c r="R79" s="127"/>
      <c r="S79" s="142"/>
      <c r="T79" s="204"/>
      <c r="U79" s="204"/>
      <c r="V79" s="204"/>
      <c r="BN79" s="100"/>
      <c r="BO79" s="100"/>
      <c r="BP79" s="100"/>
      <c r="BQ79" s="100"/>
      <c r="BR79" s="100"/>
      <c r="BS79" s="100"/>
      <c r="BT79" s="100"/>
      <c r="BU79" s="67"/>
      <c r="BV79" s="67"/>
    </row>
    <row r="80" spans="1:99" x14ac:dyDescent="0.3">
      <c r="A80" s="140" t="s">
        <v>65</v>
      </c>
      <c r="B80" s="144"/>
      <c r="C80" s="141"/>
      <c r="D80" s="144"/>
      <c r="E80" s="144"/>
      <c r="F80" s="144"/>
      <c r="G80" s="144"/>
      <c r="H80" s="144"/>
      <c r="I80" s="144"/>
      <c r="J80" s="144"/>
      <c r="K80" s="144"/>
      <c r="L80" s="144"/>
      <c r="M80" s="144"/>
      <c r="N80" s="144"/>
      <c r="O80" s="144"/>
      <c r="P80" s="144"/>
      <c r="Q80" s="144"/>
      <c r="R80" s="144"/>
      <c r="S80" s="142"/>
      <c r="T80" s="204"/>
      <c r="U80" s="204"/>
      <c r="V80" s="204"/>
      <c r="AP80" s="68"/>
      <c r="AQ80" s="68"/>
      <c r="AR80" s="68"/>
      <c r="AS80" s="68"/>
      <c r="AT80" s="68"/>
      <c r="AU80" s="68"/>
      <c r="AV80" s="68"/>
      <c r="AW80" s="68"/>
      <c r="AX80" s="68"/>
      <c r="AY80" s="68"/>
      <c r="AZ80" s="79"/>
      <c r="BN80" s="67"/>
      <c r="BO80" s="67"/>
      <c r="BP80" s="67"/>
      <c r="BQ80" s="67"/>
      <c r="BR80" s="894"/>
      <c r="BS80" s="894"/>
      <c r="BT80" s="894"/>
      <c r="BU80" s="894"/>
      <c r="BV80" s="894"/>
      <c r="BW80" s="92"/>
      <c r="BX80" s="92"/>
      <c r="CA80" s="68"/>
      <c r="CB80" s="68"/>
      <c r="CC80" s="68"/>
      <c r="CD80" s="68"/>
      <c r="CE80" s="68"/>
    </row>
    <row r="81" spans="1:52" x14ac:dyDescent="0.3">
      <c r="A81" s="150" t="s">
        <v>157</v>
      </c>
      <c r="B81" s="144"/>
      <c r="C81" s="146"/>
      <c r="D81" s="146"/>
      <c r="E81" s="146"/>
      <c r="F81" s="146"/>
      <c r="G81" s="146"/>
      <c r="H81" s="146"/>
      <c r="I81" s="146"/>
      <c r="J81" s="146"/>
      <c r="K81" s="146"/>
      <c r="L81" s="146"/>
      <c r="M81" s="146"/>
      <c r="N81" s="146"/>
      <c r="O81" s="146"/>
      <c r="P81" s="146"/>
      <c r="Q81" s="146"/>
      <c r="R81" s="146"/>
      <c r="S81" s="142"/>
      <c r="T81" s="204"/>
      <c r="U81" s="204"/>
      <c r="V81" s="204"/>
    </row>
    <row r="82" spans="1:52" x14ac:dyDescent="0.3">
      <c r="A82" s="140" t="s">
        <v>158</v>
      </c>
      <c r="B82" s="144"/>
      <c r="C82" s="141"/>
      <c r="D82" s="144"/>
      <c r="E82" s="144"/>
      <c r="F82" s="144"/>
      <c r="G82" s="144"/>
      <c r="H82" s="144"/>
      <c r="I82" s="144"/>
      <c r="J82" s="144"/>
      <c r="K82" s="144"/>
      <c r="L82" s="144"/>
      <c r="M82" s="144"/>
      <c r="N82" s="144"/>
      <c r="O82" s="144"/>
      <c r="P82" s="144"/>
      <c r="Q82" s="144"/>
      <c r="R82" s="144"/>
      <c r="S82" s="142"/>
      <c r="T82" s="204"/>
      <c r="U82" s="204"/>
      <c r="V82" s="204"/>
    </row>
    <row r="83" spans="1:52" ht="15" customHeight="1" x14ac:dyDescent="0.3">
      <c r="A83" s="150" t="s">
        <v>159</v>
      </c>
      <c r="B83" s="144"/>
      <c r="C83" s="128"/>
      <c r="D83" s="128"/>
      <c r="E83" s="128"/>
      <c r="F83" s="128"/>
      <c r="G83" s="128"/>
      <c r="H83" s="128"/>
      <c r="I83" s="128"/>
      <c r="J83" s="128"/>
      <c r="K83" s="128"/>
      <c r="L83" s="128"/>
      <c r="M83" s="128"/>
      <c r="N83" s="128"/>
      <c r="O83" s="128"/>
      <c r="P83" s="128"/>
      <c r="Q83" s="128"/>
      <c r="R83" s="128"/>
      <c r="S83" s="142"/>
      <c r="T83" s="204"/>
      <c r="U83" s="204"/>
      <c r="V83" s="204"/>
    </row>
    <row r="84" spans="1:52" x14ac:dyDescent="0.3">
      <c r="A84" s="150" t="s">
        <v>160</v>
      </c>
      <c r="B84" s="144"/>
      <c r="C84" s="146"/>
      <c r="D84" s="146"/>
      <c r="E84" s="146"/>
      <c r="F84" s="146"/>
      <c r="G84" s="146"/>
      <c r="H84" s="146"/>
      <c r="I84" s="146"/>
      <c r="J84" s="146"/>
      <c r="K84" s="146"/>
      <c r="L84" s="146"/>
      <c r="M84" s="146"/>
      <c r="N84" s="146"/>
      <c r="O84" s="146"/>
      <c r="P84" s="146"/>
      <c r="Q84" s="146"/>
      <c r="R84" s="146"/>
      <c r="S84" s="142"/>
      <c r="T84" s="204"/>
      <c r="U84" s="204"/>
      <c r="V84" s="204"/>
    </row>
    <row r="85" spans="1:52" s="121" customFormat="1" x14ac:dyDescent="0.3">
      <c r="A85" s="140" t="s">
        <v>161</v>
      </c>
      <c r="B85" s="145"/>
      <c r="C85" s="141"/>
      <c r="D85" s="145"/>
      <c r="E85" s="145"/>
      <c r="F85" s="145"/>
      <c r="G85" s="145"/>
      <c r="H85" s="145"/>
      <c r="I85" s="145"/>
      <c r="J85" s="145"/>
      <c r="K85" s="145"/>
      <c r="L85" s="145"/>
      <c r="M85" s="145"/>
      <c r="N85" s="145"/>
      <c r="O85" s="145"/>
      <c r="P85" s="145"/>
      <c r="Q85" s="145"/>
      <c r="R85" s="145"/>
      <c r="S85" s="151"/>
      <c r="T85" s="347"/>
      <c r="U85" s="347"/>
      <c r="V85" s="347"/>
      <c r="AZ85" s="80"/>
    </row>
    <row r="86" spans="1:52" s="121" customFormat="1" x14ac:dyDescent="0.3">
      <c r="A86" s="150" t="s">
        <v>162</v>
      </c>
      <c r="B86" s="145"/>
      <c r="C86" s="128"/>
      <c r="D86" s="128"/>
      <c r="E86" s="128"/>
      <c r="F86" s="128"/>
      <c r="G86" s="128"/>
      <c r="H86" s="128"/>
      <c r="I86" s="128"/>
      <c r="J86" s="128"/>
      <c r="K86" s="128"/>
      <c r="L86" s="128"/>
      <c r="M86" s="128"/>
      <c r="N86" s="128"/>
      <c r="O86" s="128"/>
      <c r="P86" s="128"/>
      <c r="Q86" s="128"/>
      <c r="R86" s="128"/>
      <c r="S86" s="151"/>
      <c r="T86" s="347"/>
      <c r="U86" s="347"/>
      <c r="V86" s="347"/>
      <c r="AZ86" s="80"/>
    </row>
    <row r="87" spans="1:52" x14ac:dyDescent="0.3">
      <c r="A87" s="140" t="s">
        <v>163</v>
      </c>
      <c r="B87" s="144"/>
      <c r="C87" s="141"/>
      <c r="D87" s="144"/>
      <c r="E87" s="144"/>
      <c r="F87" s="144"/>
      <c r="G87" s="144"/>
      <c r="H87" s="144"/>
      <c r="I87" s="144"/>
      <c r="J87" s="144"/>
      <c r="K87" s="144"/>
      <c r="L87" s="144"/>
      <c r="M87" s="144"/>
      <c r="N87" s="144"/>
      <c r="O87" s="144"/>
      <c r="P87" s="144"/>
      <c r="Q87" s="144"/>
      <c r="R87" s="144"/>
      <c r="S87" s="142"/>
      <c r="T87" s="204"/>
      <c r="U87" s="204"/>
      <c r="V87" s="204"/>
    </row>
    <row r="88" spans="1:52" ht="15" customHeight="1" x14ac:dyDescent="0.3">
      <c r="A88" s="150" t="s">
        <v>164</v>
      </c>
      <c r="B88" s="144"/>
      <c r="C88" s="128"/>
      <c r="D88" s="128"/>
      <c r="E88" s="128"/>
      <c r="F88" s="128"/>
      <c r="G88" s="128"/>
      <c r="H88" s="128"/>
      <c r="I88" s="128"/>
      <c r="J88" s="128"/>
      <c r="K88" s="128"/>
      <c r="L88" s="128"/>
      <c r="M88" s="128"/>
      <c r="N88" s="128"/>
      <c r="O88" s="128"/>
      <c r="P88" s="128"/>
      <c r="Q88" s="128"/>
      <c r="R88" s="128"/>
      <c r="S88" s="142"/>
      <c r="T88" s="204"/>
      <c r="U88" s="204"/>
      <c r="V88" s="204"/>
    </row>
    <row r="89" spans="1:52" ht="15" customHeight="1" x14ac:dyDescent="0.3">
      <c r="A89" s="150" t="s">
        <v>165</v>
      </c>
      <c r="B89" s="144"/>
      <c r="C89" s="128"/>
      <c r="D89" s="128"/>
      <c r="E89" s="128"/>
      <c r="F89" s="128"/>
      <c r="G89" s="128"/>
      <c r="H89" s="128"/>
      <c r="I89" s="128"/>
      <c r="J89" s="128"/>
      <c r="K89" s="128"/>
      <c r="L89" s="128"/>
      <c r="M89" s="128"/>
      <c r="N89" s="128"/>
      <c r="O89" s="128"/>
      <c r="P89" s="128"/>
      <c r="Q89" s="128"/>
      <c r="R89" s="128"/>
      <c r="S89" s="142"/>
      <c r="T89" s="204"/>
      <c r="U89" s="204"/>
      <c r="V89" s="204"/>
    </row>
    <row r="90" spans="1:52" ht="15" customHeight="1" x14ac:dyDescent="0.3">
      <c r="A90" s="150" t="s">
        <v>166</v>
      </c>
      <c r="B90" s="144"/>
      <c r="C90" s="128"/>
      <c r="D90" s="128"/>
      <c r="E90" s="128"/>
      <c r="F90" s="128"/>
      <c r="G90" s="128"/>
      <c r="H90" s="128"/>
      <c r="I90" s="128"/>
      <c r="J90" s="128"/>
      <c r="K90" s="128"/>
      <c r="L90" s="128"/>
      <c r="M90" s="128"/>
      <c r="N90" s="128"/>
      <c r="O90" s="128"/>
      <c r="P90" s="128"/>
      <c r="Q90" s="128"/>
      <c r="R90" s="128"/>
      <c r="S90" s="142"/>
      <c r="T90" s="204"/>
      <c r="U90" s="204"/>
      <c r="V90" s="204"/>
    </row>
    <row r="91" spans="1:52" ht="15" customHeight="1" x14ac:dyDescent="0.3">
      <c r="A91" s="152" t="s">
        <v>167</v>
      </c>
      <c r="B91" s="144"/>
      <c r="C91" s="147"/>
      <c r="D91" s="147"/>
      <c r="E91" s="147"/>
      <c r="F91" s="147"/>
      <c r="G91" s="147"/>
      <c r="H91" s="147"/>
      <c r="I91" s="147"/>
      <c r="J91" s="147"/>
      <c r="K91" s="147"/>
      <c r="L91" s="147"/>
      <c r="M91" s="147"/>
      <c r="N91" s="147"/>
      <c r="O91" s="147"/>
      <c r="P91" s="147"/>
      <c r="Q91" s="147"/>
      <c r="R91" s="147"/>
      <c r="S91" s="142"/>
      <c r="T91" s="204"/>
      <c r="U91" s="204"/>
      <c r="V91" s="204"/>
    </row>
    <row r="92" spans="1:52" x14ac:dyDescent="0.3">
      <c r="A92" s="143" t="s">
        <v>168</v>
      </c>
      <c r="B92" s="144"/>
      <c r="C92" s="141"/>
      <c r="D92" s="144"/>
      <c r="E92" s="144"/>
      <c r="F92" s="144"/>
      <c r="G92" s="144"/>
      <c r="H92" s="144"/>
      <c r="I92" s="144"/>
      <c r="J92" s="144"/>
      <c r="K92" s="144"/>
      <c r="L92" s="144"/>
      <c r="M92" s="144"/>
      <c r="N92" s="144"/>
      <c r="O92" s="144"/>
      <c r="P92" s="144"/>
      <c r="Q92" s="144"/>
      <c r="R92" s="144"/>
      <c r="S92" s="142"/>
      <c r="T92" s="204"/>
      <c r="U92" s="204"/>
      <c r="V92" s="204"/>
    </row>
    <row r="93" spans="1:52" x14ac:dyDescent="0.3">
      <c r="A93" s="152" t="s">
        <v>169</v>
      </c>
      <c r="B93" s="144"/>
      <c r="C93" s="147"/>
      <c r="D93" s="147"/>
      <c r="E93" s="147"/>
      <c r="F93" s="147"/>
      <c r="G93" s="147"/>
      <c r="H93" s="147"/>
      <c r="I93" s="147"/>
      <c r="J93" s="147"/>
      <c r="K93" s="147"/>
      <c r="L93" s="147"/>
      <c r="M93" s="147"/>
      <c r="N93" s="147"/>
      <c r="O93" s="147"/>
      <c r="P93" s="147"/>
      <c r="Q93" s="147"/>
      <c r="R93" s="147"/>
      <c r="S93" s="142"/>
      <c r="T93" s="204"/>
      <c r="U93" s="204"/>
      <c r="V93" s="204"/>
    </row>
    <row r="94" spans="1:52" x14ac:dyDescent="0.3">
      <c r="A94" s="152" t="s">
        <v>170</v>
      </c>
      <c r="B94" s="144"/>
      <c r="C94" s="148"/>
      <c r="D94" s="148"/>
      <c r="E94" s="148"/>
      <c r="F94" s="148"/>
      <c r="G94" s="148"/>
      <c r="H94" s="148"/>
      <c r="I94" s="148"/>
      <c r="J94" s="148"/>
      <c r="K94" s="148"/>
      <c r="L94" s="148"/>
      <c r="M94" s="148"/>
      <c r="N94" s="148"/>
      <c r="O94" s="148"/>
      <c r="P94" s="148"/>
      <c r="Q94" s="148"/>
      <c r="R94" s="148"/>
      <c r="S94" s="142"/>
      <c r="T94" s="204"/>
      <c r="U94" s="204"/>
      <c r="V94" s="204"/>
    </row>
    <row r="95" spans="1:52" x14ac:dyDescent="0.3">
      <c r="A95" s="153" t="s">
        <v>171</v>
      </c>
      <c r="B95" s="154"/>
      <c r="C95" s="130"/>
      <c r="D95" s="130"/>
      <c r="E95" s="130"/>
      <c r="F95" s="130"/>
      <c r="G95" s="130"/>
      <c r="H95" s="130"/>
      <c r="I95" s="130"/>
      <c r="J95" s="130"/>
      <c r="K95" s="130"/>
      <c r="L95" s="130"/>
      <c r="M95" s="130"/>
      <c r="N95" s="130"/>
      <c r="O95" s="130"/>
      <c r="P95" s="130"/>
      <c r="Q95" s="130"/>
      <c r="R95" s="130"/>
      <c r="S95" s="155"/>
      <c r="T95" s="204"/>
      <c r="U95" s="204"/>
      <c r="V95" s="204"/>
    </row>
    <row r="96" spans="1:52" x14ac:dyDescent="0.3">
      <c r="C96" s="69"/>
    </row>
  </sheetData>
  <mergeCells count="39">
    <mergeCell ref="CJ13:CK13"/>
    <mergeCell ref="BR80:BV80"/>
    <mergeCell ref="BL74:BR74"/>
    <mergeCell ref="AK13:AL13"/>
    <mergeCell ref="AN13:AO13"/>
    <mergeCell ref="AP13:AQ13"/>
    <mergeCell ref="AR13:AS13"/>
    <mergeCell ref="AT13:AU13"/>
    <mergeCell ref="AV13:AW13"/>
    <mergeCell ref="AX11:BE13"/>
    <mergeCell ref="BF11:CF11"/>
    <mergeCell ref="CH13:CI13"/>
    <mergeCell ref="CG11:CL11"/>
    <mergeCell ref="CL12:CL13"/>
    <mergeCell ref="CG12:CI12"/>
    <mergeCell ref="CJ12:CK12"/>
    <mergeCell ref="BY13:CF13"/>
    <mergeCell ref="BT12:BV13"/>
    <mergeCell ref="BW12:BX13"/>
    <mergeCell ref="BY12:CF12"/>
    <mergeCell ref="AC12:AM12"/>
    <mergeCell ref="AN12:AW12"/>
    <mergeCell ref="BF12:BQ13"/>
    <mergeCell ref="BR12:BS13"/>
    <mergeCell ref="B72:H72"/>
    <mergeCell ref="A11:H13"/>
    <mergeCell ref="I11:P13"/>
    <mergeCell ref="Q11:R13"/>
    <mergeCell ref="S11:AW11"/>
    <mergeCell ref="Y13:Z13"/>
    <mergeCell ref="AA13:AB13"/>
    <mergeCell ref="AC13:AD13"/>
    <mergeCell ref="AE13:AF13"/>
    <mergeCell ref="AG13:AH13"/>
    <mergeCell ref="AI13:AJ13"/>
    <mergeCell ref="S12:AB12"/>
    <mergeCell ref="S13:T13"/>
    <mergeCell ref="U13:V13"/>
    <mergeCell ref="W13:X13"/>
  </mergeCells>
  <printOptions headings="1" gridLines="1"/>
  <pageMargins left="0.7" right="0.7" top="0.75" bottom="0.75" header="0.3" footer="0.3"/>
  <pageSetup scale="10"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U94"/>
  <sheetViews>
    <sheetView topLeftCell="A12" zoomScale="80" zoomScaleNormal="80" workbookViewId="0">
      <pane xSplit="6" ySplit="3" topLeftCell="G15" activePane="bottomRight" state="frozen"/>
      <selection activeCell="A12" sqref="A12"/>
      <selection pane="topRight" activeCell="G12" sqref="G12"/>
      <selection pane="bottomLeft" activeCell="A15" sqref="A15"/>
      <selection pane="bottomRight" activeCell="M21" sqref="M21"/>
    </sheetView>
  </sheetViews>
  <sheetFormatPr defaultColWidth="8.88671875" defaultRowHeight="14.4" x14ac:dyDescent="0.3"/>
  <cols>
    <col min="1" max="1" width="23.109375" style="112" customWidth="1"/>
    <col min="2" max="4" width="15.88671875" style="112" customWidth="1"/>
    <col min="5" max="6" width="22" style="112" bestFit="1" customWidth="1"/>
    <col min="7" max="7" width="15.88671875" style="112" customWidth="1"/>
    <col min="8" max="8" width="18.88671875" style="112" customWidth="1"/>
    <col min="9" max="9" width="14.88671875" style="112" customWidth="1"/>
    <col min="10" max="13" width="12.88671875" style="112" customWidth="1"/>
    <col min="14" max="14" width="14.44140625" style="112" customWidth="1"/>
    <col min="15" max="15" width="15.5546875" style="112" customWidth="1"/>
    <col min="16" max="16" width="14.109375" style="112" customWidth="1"/>
    <col min="17" max="17" width="18.109375" style="112" customWidth="1"/>
    <col min="18" max="18" width="17.5546875" style="112" customWidth="1"/>
    <col min="19" max="24" width="18.88671875" style="112" customWidth="1"/>
    <col min="25" max="26" width="18.44140625" style="112" customWidth="1"/>
    <col min="27" max="33" width="19.88671875" style="112" customWidth="1"/>
    <col min="34" max="34" width="21.109375" style="112" customWidth="1"/>
    <col min="35" max="35" width="18.88671875" style="112" customWidth="1"/>
    <col min="36" max="41" width="19.88671875" style="112" customWidth="1"/>
    <col min="42" max="42" width="21.44140625" style="112" customWidth="1"/>
    <col min="43" max="43" width="22.88671875" style="112" bestFit="1" customWidth="1"/>
    <col min="44" max="51" width="19.88671875" style="112" customWidth="1"/>
    <col min="52" max="52" width="13.88671875" style="78" customWidth="1"/>
    <col min="53" max="54" width="13.88671875" style="112" customWidth="1"/>
    <col min="55" max="55" width="15.109375" style="112" customWidth="1"/>
    <col min="56" max="62" width="13.88671875" style="112" customWidth="1"/>
    <col min="63" max="63" width="18.88671875" style="112" customWidth="1"/>
    <col min="64" max="65" width="14.88671875" style="112" customWidth="1"/>
    <col min="66" max="70" width="15.88671875" style="112" customWidth="1"/>
    <col min="71" max="78" width="20.109375" style="112" customWidth="1"/>
    <col min="79" max="79" width="25.88671875" style="112" customWidth="1"/>
    <col min="80" max="80" width="17" style="112" customWidth="1"/>
    <col min="81" max="81" width="18.109375" style="112" customWidth="1"/>
    <col min="82" max="82" width="20.109375" style="112" customWidth="1"/>
    <col min="83" max="83" width="21.44140625" style="112" customWidth="1"/>
    <col min="84" max="84" width="14.44140625" style="112" customWidth="1"/>
    <col min="85" max="16384" width="8.88671875" style="112"/>
  </cols>
  <sheetData>
    <row r="1" spans="1:90" ht="21.75" customHeight="1" x14ac:dyDescent="0.35">
      <c r="A1" s="1" t="s">
        <v>174</v>
      </c>
      <c r="B1" s="1" t="s">
        <v>57</v>
      </c>
      <c r="C1" s="125"/>
      <c r="D1" s="234" t="s">
        <v>2</v>
      </c>
      <c r="E1" s="234" t="s">
        <v>422</v>
      </c>
      <c r="G1" s="1"/>
      <c r="H1" s="1"/>
      <c r="S1" s="24"/>
      <c r="T1" s="25"/>
      <c r="U1" s="24"/>
      <c r="V1" s="24"/>
      <c r="W1" s="24"/>
      <c r="X1" s="24"/>
      <c r="AA1" s="24"/>
      <c r="AB1" s="24"/>
      <c r="AC1" s="24"/>
      <c r="AD1" s="24"/>
      <c r="AE1" s="24"/>
      <c r="AF1" s="24"/>
      <c r="AG1" s="24"/>
      <c r="AH1" s="24"/>
      <c r="AI1" s="24"/>
      <c r="AJ1" s="24"/>
      <c r="AK1" s="24"/>
      <c r="AL1" s="24"/>
      <c r="AM1" s="24"/>
      <c r="AN1" s="24"/>
      <c r="AO1" s="24"/>
      <c r="AP1" s="24"/>
    </row>
    <row r="2" spans="1:90" x14ac:dyDescent="0.3">
      <c r="A2" s="2"/>
      <c r="B2" s="2"/>
      <c r="C2" s="2"/>
      <c r="D2" s="234" t="s">
        <v>4</v>
      </c>
      <c r="E2" s="250">
        <v>2021</v>
      </c>
    </row>
    <row r="3" spans="1:90" x14ac:dyDescent="0.3">
      <c r="B3" s="2"/>
      <c r="C3" s="2"/>
      <c r="D3" s="2"/>
      <c r="E3" s="2"/>
    </row>
    <row r="4" spans="1:90" ht="15" customHeight="1" x14ac:dyDescent="0.3">
      <c r="A4" s="167" t="s">
        <v>58</v>
      </c>
      <c r="B4" s="138"/>
      <c r="C4" s="132"/>
      <c r="D4" s="132"/>
      <c r="E4" s="132"/>
      <c r="F4" s="133"/>
      <c r="G4" s="134"/>
      <c r="H4" s="134"/>
      <c r="I4" s="134"/>
      <c r="J4" s="134"/>
      <c r="K4" s="134"/>
      <c r="L4" s="134"/>
      <c r="M4" s="113"/>
      <c r="N4" s="113"/>
      <c r="O4" s="113"/>
      <c r="P4" s="113"/>
      <c r="Q4" s="113"/>
    </row>
    <row r="5" spans="1:90" ht="15" customHeight="1" x14ac:dyDescent="0.3">
      <c r="A5" s="150" t="s">
        <v>59</v>
      </c>
      <c r="B5" s="144"/>
      <c r="C5" s="128"/>
      <c r="D5" s="128"/>
      <c r="E5" s="128"/>
      <c r="F5" s="129"/>
      <c r="G5" s="68"/>
      <c r="H5" s="68"/>
      <c r="I5" s="68"/>
      <c r="J5" s="68"/>
      <c r="K5" s="68"/>
      <c r="L5" s="68"/>
    </row>
    <row r="6" spans="1:90" ht="15" customHeight="1" x14ac:dyDescent="0.3">
      <c r="A6" s="150" t="s">
        <v>60</v>
      </c>
      <c r="B6" s="144"/>
      <c r="C6" s="128"/>
      <c r="D6" s="128"/>
      <c r="E6" s="128"/>
      <c r="F6" s="129"/>
      <c r="G6" s="68"/>
      <c r="H6" s="68"/>
      <c r="I6" s="68"/>
      <c r="J6" s="68"/>
      <c r="K6" s="68"/>
      <c r="L6" s="68"/>
      <c r="T6" s="39"/>
      <c r="U6" s="39"/>
      <c r="V6" s="39"/>
    </row>
    <row r="7" spans="1:90" ht="15" customHeight="1" x14ac:dyDescent="0.3">
      <c r="A7" s="150" t="s">
        <v>61</v>
      </c>
      <c r="B7" s="144"/>
      <c r="C7" s="128"/>
      <c r="D7" s="128"/>
      <c r="E7" s="128"/>
      <c r="F7" s="129"/>
      <c r="G7" s="68"/>
      <c r="H7" s="68"/>
      <c r="I7" s="68"/>
      <c r="J7" s="68"/>
      <c r="K7" s="68"/>
      <c r="L7" s="68"/>
      <c r="T7" s="39"/>
      <c r="U7" s="39"/>
      <c r="V7" s="39"/>
    </row>
    <row r="8" spans="1:90" ht="15" customHeight="1" x14ac:dyDescent="0.3">
      <c r="A8" s="150" t="s">
        <v>62</v>
      </c>
      <c r="B8" s="144"/>
      <c r="C8" s="128"/>
      <c r="D8" s="128"/>
      <c r="E8" s="128"/>
      <c r="F8" s="129"/>
      <c r="G8" s="68"/>
      <c r="H8" s="68"/>
      <c r="I8" s="68"/>
      <c r="J8" s="68"/>
      <c r="K8" s="68"/>
      <c r="L8" s="68"/>
      <c r="T8" s="39"/>
      <c r="U8" s="39"/>
      <c r="V8" s="39"/>
    </row>
    <row r="9" spans="1:90" ht="15" customHeight="1" x14ac:dyDescent="0.3">
      <c r="A9" s="153" t="s">
        <v>63</v>
      </c>
      <c r="B9" s="154"/>
      <c r="C9" s="130"/>
      <c r="D9" s="130"/>
      <c r="E9" s="130"/>
      <c r="F9" s="131"/>
      <c r="G9" s="68"/>
      <c r="H9" s="68"/>
      <c r="I9" s="68"/>
      <c r="J9" s="68"/>
      <c r="K9" s="68"/>
      <c r="L9" s="68"/>
      <c r="T9" s="39"/>
      <c r="U9" s="39"/>
      <c r="V9" s="39"/>
    </row>
    <row r="10" spans="1:90" ht="15" thickBot="1" x14ac:dyDescent="0.35"/>
    <row r="11" spans="1:90" ht="15" thickBot="1" x14ac:dyDescent="0.35">
      <c r="A11" s="872" t="s">
        <v>64</v>
      </c>
      <c r="B11" s="873"/>
      <c r="C11" s="873"/>
      <c r="D11" s="873"/>
      <c r="E11" s="873"/>
      <c r="F11" s="873"/>
      <c r="G11" s="873"/>
      <c r="H11" s="874"/>
      <c r="I11" s="878" t="s">
        <v>65</v>
      </c>
      <c r="J11" s="878"/>
      <c r="K11" s="878"/>
      <c r="L11" s="878"/>
      <c r="M11" s="878"/>
      <c r="N11" s="878"/>
      <c r="O11" s="878"/>
      <c r="P11" s="879"/>
      <c r="Q11" s="884" t="s">
        <v>66</v>
      </c>
      <c r="R11" s="885"/>
      <c r="S11" s="890" t="s">
        <v>67</v>
      </c>
      <c r="T11" s="891"/>
      <c r="U11" s="891"/>
      <c r="V11" s="891"/>
      <c r="W11" s="891"/>
      <c r="X11" s="891"/>
      <c r="Y11" s="891"/>
      <c r="Z11" s="891"/>
      <c r="AA11" s="891"/>
      <c r="AB11" s="891"/>
      <c r="AC11" s="891"/>
      <c r="AD11" s="891"/>
      <c r="AE11" s="891"/>
      <c r="AF11" s="891"/>
      <c r="AG11" s="891"/>
      <c r="AH11" s="891"/>
      <c r="AI11" s="891"/>
      <c r="AJ11" s="891"/>
      <c r="AK11" s="891"/>
      <c r="AL11" s="891"/>
      <c r="AM11" s="891"/>
      <c r="AN11" s="891"/>
      <c r="AO11" s="891"/>
      <c r="AP11" s="891"/>
      <c r="AQ11" s="891"/>
      <c r="AR11" s="891"/>
      <c r="AS11" s="891"/>
      <c r="AT11" s="891"/>
      <c r="AU11" s="891"/>
      <c r="AV11" s="891"/>
      <c r="AW11" s="892"/>
      <c r="AX11" s="897" t="s">
        <v>68</v>
      </c>
      <c r="AY11" s="898"/>
      <c r="AZ11" s="898"/>
      <c r="BA11" s="898"/>
      <c r="BB11" s="898"/>
      <c r="BC11" s="898"/>
      <c r="BD11" s="898"/>
      <c r="BE11" s="899"/>
      <c r="BF11" s="841" t="s">
        <v>69</v>
      </c>
      <c r="BG11" s="842"/>
      <c r="BH11" s="842"/>
      <c r="BI11" s="842"/>
      <c r="BJ11" s="842"/>
      <c r="BK11" s="842"/>
      <c r="BL11" s="842"/>
      <c r="BM11" s="842"/>
      <c r="BN11" s="842"/>
      <c r="BO11" s="842"/>
      <c r="BP11" s="842"/>
      <c r="BQ11" s="842"/>
      <c r="BR11" s="842"/>
      <c r="BS11" s="842"/>
      <c r="BT11" s="842"/>
      <c r="BU11" s="842"/>
      <c r="BV11" s="842"/>
      <c r="BW11" s="842"/>
      <c r="BX11" s="842"/>
      <c r="BY11" s="842"/>
      <c r="BZ11" s="842"/>
      <c r="CA11" s="842"/>
      <c r="CB11" s="842"/>
      <c r="CC11" s="842"/>
      <c r="CD11" s="842"/>
      <c r="CE11" s="842"/>
      <c r="CF11" s="843"/>
      <c r="CG11" s="844" t="s">
        <v>70</v>
      </c>
      <c r="CH11" s="845"/>
      <c r="CI11" s="845"/>
      <c r="CJ11" s="845"/>
      <c r="CK11" s="845"/>
      <c r="CL11" s="846"/>
    </row>
    <row r="12" spans="1:90" ht="15.75" customHeight="1" thickBot="1" x14ac:dyDescent="0.35">
      <c r="A12" s="875"/>
      <c r="B12" s="876"/>
      <c r="C12" s="876"/>
      <c r="D12" s="876"/>
      <c r="E12" s="876"/>
      <c r="F12" s="876"/>
      <c r="G12" s="876"/>
      <c r="H12" s="877"/>
      <c r="I12" s="880"/>
      <c r="J12" s="880"/>
      <c r="K12" s="880"/>
      <c r="L12" s="880"/>
      <c r="M12" s="880"/>
      <c r="N12" s="880"/>
      <c r="O12" s="880"/>
      <c r="P12" s="881"/>
      <c r="Q12" s="886"/>
      <c r="R12" s="887"/>
      <c r="S12" s="847" t="s">
        <v>71</v>
      </c>
      <c r="T12" s="848"/>
      <c r="U12" s="848"/>
      <c r="V12" s="848"/>
      <c r="W12" s="848"/>
      <c r="X12" s="848"/>
      <c r="Y12" s="848"/>
      <c r="Z12" s="848"/>
      <c r="AA12" s="848"/>
      <c r="AB12" s="849"/>
      <c r="AC12" s="847" t="s">
        <v>72</v>
      </c>
      <c r="AD12" s="848"/>
      <c r="AE12" s="848"/>
      <c r="AF12" s="848"/>
      <c r="AG12" s="848"/>
      <c r="AH12" s="848"/>
      <c r="AI12" s="848"/>
      <c r="AJ12" s="848"/>
      <c r="AK12" s="848"/>
      <c r="AL12" s="848"/>
      <c r="AM12" s="849"/>
      <c r="AN12" s="850" t="s">
        <v>73</v>
      </c>
      <c r="AO12" s="851"/>
      <c r="AP12" s="851"/>
      <c r="AQ12" s="851"/>
      <c r="AR12" s="851"/>
      <c r="AS12" s="851"/>
      <c r="AT12" s="851"/>
      <c r="AU12" s="851"/>
      <c r="AV12" s="851"/>
      <c r="AW12" s="852"/>
      <c r="AX12" s="900"/>
      <c r="AY12" s="901"/>
      <c r="AZ12" s="901"/>
      <c r="BA12" s="901"/>
      <c r="BB12" s="901"/>
      <c r="BC12" s="901"/>
      <c r="BD12" s="901"/>
      <c r="BE12" s="902"/>
      <c r="BF12" s="844" t="s">
        <v>74</v>
      </c>
      <c r="BG12" s="853"/>
      <c r="BH12" s="853"/>
      <c r="BI12" s="853"/>
      <c r="BJ12" s="853"/>
      <c r="BK12" s="853"/>
      <c r="BL12" s="853"/>
      <c r="BM12" s="853"/>
      <c r="BN12" s="853"/>
      <c r="BO12" s="853"/>
      <c r="BP12" s="853"/>
      <c r="BQ12" s="854"/>
      <c r="BR12" s="858" t="s">
        <v>75</v>
      </c>
      <c r="BS12" s="859"/>
      <c r="BT12" s="858" t="s">
        <v>76</v>
      </c>
      <c r="BU12" s="859"/>
      <c r="BV12" s="862"/>
      <c r="BW12" s="858" t="s">
        <v>77</v>
      </c>
      <c r="BX12" s="862"/>
      <c r="BY12" s="864" t="s">
        <v>78</v>
      </c>
      <c r="BZ12" s="865"/>
      <c r="CA12" s="865"/>
      <c r="CB12" s="865"/>
      <c r="CC12" s="865"/>
      <c r="CD12" s="865"/>
      <c r="CE12" s="865"/>
      <c r="CF12" s="865"/>
      <c r="CG12" s="864" t="s">
        <v>79</v>
      </c>
      <c r="CH12" s="866"/>
      <c r="CI12" s="866"/>
      <c r="CJ12" s="864" t="s">
        <v>80</v>
      </c>
      <c r="CK12" s="867"/>
      <c r="CL12" s="895" t="s">
        <v>81</v>
      </c>
    </row>
    <row r="13" spans="1:90" ht="72.599999999999994" thickBot="1" x14ac:dyDescent="0.35">
      <c r="A13" s="875"/>
      <c r="B13" s="876"/>
      <c r="C13" s="876"/>
      <c r="D13" s="876"/>
      <c r="E13" s="876"/>
      <c r="F13" s="876"/>
      <c r="G13" s="876"/>
      <c r="H13" s="877"/>
      <c r="I13" s="882"/>
      <c r="J13" s="882"/>
      <c r="K13" s="882"/>
      <c r="L13" s="882"/>
      <c r="M13" s="882"/>
      <c r="N13" s="882"/>
      <c r="O13" s="882"/>
      <c r="P13" s="883"/>
      <c r="Q13" s="888"/>
      <c r="R13" s="889"/>
      <c r="S13" s="868" t="s">
        <v>423</v>
      </c>
      <c r="T13" s="869"/>
      <c r="U13" s="870" t="s">
        <v>424</v>
      </c>
      <c r="V13" s="869"/>
      <c r="W13" s="870" t="s">
        <v>425</v>
      </c>
      <c r="X13" s="871"/>
      <c r="Y13" s="870" t="s">
        <v>426</v>
      </c>
      <c r="Z13" s="871"/>
      <c r="AA13" s="893" t="s">
        <v>85</v>
      </c>
      <c r="AB13" s="867"/>
      <c r="AC13" s="868" t="s">
        <v>423</v>
      </c>
      <c r="AD13" s="869"/>
      <c r="AE13" s="870" t="s">
        <v>424</v>
      </c>
      <c r="AF13" s="869"/>
      <c r="AG13" s="870" t="s">
        <v>425</v>
      </c>
      <c r="AH13" s="871"/>
      <c r="AI13" s="870" t="s">
        <v>426</v>
      </c>
      <c r="AJ13" s="871"/>
      <c r="AK13" s="893" t="s">
        <v>85</v>
      </c>
      <c r="AL13" s="866"/>
      <c r="AM13" s="135" t="s">
        <v>86</v>
      </c>
      <c r="AN13" s="868" t="s">
        <v>423</v>
      </c>
      <c r="AO13" s="869"/>
      <c r="AP13" s="870" t="s">
        <v>424</v>
      </c>
      <c r="AQ13" s="869"/>
      <c r="AR13" s="870" t="s">
        <v>425</v>
      </c>
      <c r="AS13" s="871"/>
      <c r="AT13" s="870" t="s">
        <v>426</v>
      </c>
      <c r="AU13" s="871"/>
      <c r="AV13" s="893" t="s">
        <v>85</v>
      </c>
      <c r="AW13" s="866"/>
      <c r="AX13" s="903"/>
      <c r="AY13" s="904"/>
      <c r="AZ13" s="904"/>
      <c r="BA13" s="904"/>
      <c r="BB13" s="904"/>
      <c r="BC13" s="904"/>
      <c r="BD13" s="904"/>
      <c r="BE13" s="905"/>
      <c r="BF13" s="855"/>
      <c r="BG13" s="856"/>
      <c r="BH13" s="856"/>
      <c r="BI13" s="856"/>
      <c r="BJ13" s="856"/>
      <c r="BK13" s="856"/>
      <c r="BL13" s="856"/>
      <c r="BM13" s="856"/>
      <c r="BN13" s="856"/>
      <c r="BO13" s="856"/>
      <c r="BP13" s="856"/>
      <c r="BQ13" s="857"/>
      <c r="BR13" s="860"/>
      <c r="BS13" s="861"/>
      <c r="BT13" s="860"/>
      <c r="BU13" s="861"/>
      <c r="BV13" s="863"/>
      <c r="BW13" s="860"/>
      <c r="BX13" s="863"/>
      <c r="BY13" s="858" t="s">
        <v>87</v>
      </c>
      <c r="BZ13" s="859"/>
      <c r="CA13" s="859"/>
      <c r="CB13" s="859"/>
      <c r="CC13" s="859"/>
      <c r="CD13" s="859"/>
      <c r="CE13" s="859"/>
      <c r="CF13" s="859"/>
      <c r="CG13" s="436" t="s">
        <v>88</v>
      </c>
      <c r="CH13" s="864" t="s">
        <v>89</v>
      </c>
      <c r="CI13" s="906"/>
      <c r="CJ13" s="864" t="s">
        <v>90</v>
      </c>
      <c r="CK13" s="906"/>
      <c r="CL13" s="896"/>
    </row>
    <row r="14" spans="1:90" ht="187.8" thickBot="1" x14ac:dyDescent="0.35">
      <c r="A14" s="338" t="s">
        <v>2</v>
      </c>
      <c r="B14" s="339" t="s">
        <v>13</v>
      </c>
      <c r="C14" s="339" t="s">
        <v>14</v>
      </c>
      <c r="D14" s="95" t="s">
        <v>15</v>
      </c>
      <c r="E14" s="95" t="s">
        <v>16</v>
      </c>
      <c r="F14" s="95" t="s">
        <v>17</v>
      </c>
      <c r="G14" s="95" t="s">
        <v>18</v>
      </c>
      <c r="H14" s="343" t="s">
        <v>19</v>
      </c>
      <c r="I14" s="227" t="s">
        <v>91</v>
      </c>
      <c r="J14" s="228" t="s">
        <v>92</v>
      </c>
      <c r="K14" s="228" t="s">
        <v>93</v>
      </c>
      <c r="L14" s="228" t="s">
        <v>94</v>
      </c>
      <c r="M14" s="228" t="s">
        <v>95</v>
      </c>
      <c r="N14" s="228" t="s">
        <v>96</v>
      </c>
      <c r="O14" s="228" t="s">
        <v>97</v>
      </c>
      <c r="P14" s="228" t="s">
        <v>98</v>
      </c>
      <c r="Q14" s="229" t="s">
        <v>99</v>
      </c>
      <c r="R14" s="230" t="s">
        <v>100</v>
      </c>
      <c r="S14" s="206" t="s">
        <v>101</v>
      </c>
      <c r="T14" s="441" t="s">
        <v>102</v>
      </c>
      <c r="U14" s="441" t="s">
        <v>103</v>
      </c>
      <c r="V14" s="441" t="s">
        <v>104</v>
      </c>
      <c r="W14" s="441" t="s">
        <v>101</v>
      </c>
      <c r="X14" s="441" t="s">
        <v>104</v>
      </c>
      <c r="Y14" s="441" t="s">
        <v>101</v>
      </c>
      <c r="Z14" s="441" t="s">
        <v>104</v>
      </c>
      <c r="AA14" s="441" t="s">
        <v>105</v>
      </c>
      <c r="AB14" s="207" t="s">
        <v>106</v>
      </c>
      <c r="AC14" s="206" t="s">
        <v>107</v>
      </c>
      <c r="AD14" s="441" t="s">
        <v>108</v>
      </c>
      <c r="AE14" s="441" t="s">
        <v>107</v>
      </c>
      <c r="AF14" s="441" t="s">
        <v>109</v>
      </c>
      <c r="AG14" s="441" t="s">
        <v>107</v>
      </c>
      <c r="AH14" s="441" t="s">
        <v>109</v>
      </c>
      <c r="AI14" s="441" t="s">
        <v>107</v>
      </c>
      <c r="AJ14" s="441" t="s">
        <v>109</v>
      </c>
      <c r="AK14" s="441" t="s">
        <v>110</v>
      </c>
      <c r="AL14" s="441" t="s">
        <v>111</v>
      </c>
      <c r="AM14" s="207" t="s">
        <v>112</v>
      </c>
      <c r="AN14" s="206" t="s">
        <v>427</v>
      </c>
      <c r="AO14" s="441" t="s">
        <v>428</v>
      </c>
      <c r="AP14" s="206" t="s">
        <v>427</v>
      </c>
      <c r="AQ14" s="441" t="s">
        <v>428</v>
      </c>
      <c r="AR14" s="206" t="s">
        <v>427</v>
      </c>
      <c r="AS14" s="441" t="s">
        <v>428</v>
      </c>
      <c r="AT14" s="206" t="s">
        <v>427</v>
      </c>
      <c r="AU14" s="441" t="s">
        <v>428</v>
      </c>
      <c r="AV14" s="441" t="s">
        <v>117</v>
      </c>
      <c r="AW14" s="207" t="s">
        <v>118</v>
      </c>
      <c r="AX14" s="208" t="s">
        <v>119</v>
      </c>
      <c r="AY14" s="209" t="s">
        <v>120</v>
      </c>
      <c r="AZ14" s="209" t="s">
        <v>121</v>
      </c>
      <c r="BA14" s="209" t="s">
        <v>122</v>
      </c>
      <c r="BB14" s="209" t="s">
        <v>123</v>
      </c>
      <c r="BC14" s="209" t="s">
        <v>124</v>
      </c>
      <c r="BD14" s="210" t="s">
        <v>125</v>
      </c>
      <c r="BE14" s="211" t="s">
        <v>126</v>
      </c>
      <c r="BF14" s="74" t="s">
        <v>429</v>
      </c>
      <c r="BG14" s="74" t="s">
        <v>127</v>
      </c>
      <c r="BH14" s="74" t="s">
        <v>430</v>
      </c>
      <c r="BI14" s="74" t="s">
        <v>128</v>
      </c>
      <c r="BJ14" s="75" t="s">
        <v>431</v>
      </c>
      <c r="BK14" s="74" t="s">
        <v>129</v>
      </c>
      <c r="BL14" s="74" t="s">
        <v>432</v>
      </c>
      <c r="BM14" s="74" t="s">
        <v>130</v>
      </c>
      <c r="BN14" s="74" t="s">
        <v>433</v>
      </c>
      <c r="BO14" s="447" t="s">
        <v>131</v>
      </c>
      <c r="BP14" s="75" t="s">
        <v>434</v>
      </c>
      <c r="BQ14" s="447" t="s">
        <v>132</v>
      </c>
      <c r="BR14" s="87" t="s">
        <v>133</v>
      </c>
      <c r="BS14" s="437" t="s">
        <v>134</v>
      </c>
      <c r="BT14" s="436" t="s">
        <v>135</v>
      </c>
      <c r="BU14" s="85" t="s">
        <v>136</v>
      </c>
      <c r="BV14" s="437" t="s">
        <v>137</v>
      </c>
      <c r="BW14" s="87" t="s">
        <v>138</v>
      </c>
      <c r="BX14" s="437" t="s">
        <v>139</v>
      </c>
      <c r="BY14" s="436" t="s">
        <v>140</v>
      </c>
      <c r="BZ14" s="85" t="s">
        <v>141</v>
      </c>
      <c r="CA14" s="440" t="s">
        <v>142</v>
      </c>
      <c r="CB14" s="215" t="s">
        <v>143</v>
      </c>
      <c r="CC14" s="436" t="s">
        <v>144</v>
      </c>
      <c r="CD14" s="85" t="s">
        <v>145</v>
      </c>
      <c r="CE14" s="440" t="s">
        <v>146</v>
      </c>
      <c r="CF14" s="86" t="s">
        <v>147</v>
      </c>
      <c r="CG14" s="438" t="s">
        <v>148</v>
      </c>
      <c r="CH14" s="216" t="s">
        <v>149</v>
      </c>
      <c r="CI14" s="439" t="s">
        <v>150</v>
      </c>
      <c r="CJ14" s="87" t="s">
        <v>151</v>
      </c>
      <c r="CK14" s="437" t="s">
        <v>152</v>
      </c>
      <c r="CL14" s="437" t="s">
        <v>153</v>
      </c>
    </row>
    <row r="15" spans="1:90" ht="30" customHeight="1" x14ac:dyDescent="0.3">
      <c r="A15" s="57" t="str">
        <f t="shared" ref="A15:A70" si="0">$E$1</f>
        <v>Unitil - FG&amp;E</v>
      </c>
      <c r="B15" s="63" t="s">
        <v>358</v>
      </c>
      <c r="C15" s="63" t="s">
        <v>358</v>
      </c>
      <c r="D15" s="55" t="s">
        <v>359</v>
      </c>
      <c r="E15" s="55" t="s">
        <v>360</v>
      </c>
      <c r="F15" s="55" t="s">
        <v>361</v>
      </c>
      <c r="G15" s="55" t="s">
        <v>360</v>
      </c>
      <c r="H15" s="9" t="s">
        <v>362</v>
      </c>
      <c r="I15" s="225" t="s">
        <v>435</v>
      </c>
      <c r="J15" s="97" t="s">
        <v>436</v>
      </c>
      <c r="K15" s="774">
        <v>8.9160000000000004</v>
      </c>
      <c r="L15" s="454">
        <v>4.8014084748757364</v>
      </c>
      <c r="M15" s="455">
        <v>610</v>
      </c>
      <c r="N15" s="456">
        <v>2479776.3136955532</v>
      </c>
      <c r="O15" s="457" t="s">
        <v>437</v>
      </c>
      <c r="P15" s="458">
        <v>0.57999999999999996</v>
      </c>
      <c r="Q15" s="459" t="s">
        <v>438</v>
      </c>
      <c r="R15" s="460" t="s">
        <v>439</v>
      </c>
      <c r="S15" s="801">
        <v>3</v>
      </c>
      <c r="T15" s="462">
        <f>S15</f>
        <v>3</v>
      </c>
      <c r="U15" s="801">
        <v>0</v>
      </c>
      <c r="V15" s="462">
        <f>U15</f>
        <v>0</v>
      </c>
      <c r="W15" s="801">
        <v>0</v>
      </c>
      <c r="X15" s="462">
        <f>W15</f>
        <v>0</v>
      </c>
      <c r="Y15" s="801"/>
      <c r="Z15" s="462">
        <f>Y15</f>
        <v>0</v>
      </c>
      <c r="AA15" s="801">
        <f>S15+U15+W15+Y15</f>
        <v>3</v>
      </c>
      <c r="AB15" s="462">
        <f>T15+V15+X15+Z15</f>
        <v>3</v>
      </c>
      <c r="AC15" s="801">
        <v>427.7</v>
      </c>
      <c r="AD15" s="462">
        <f>AC15</f>
        <v>427.7</v>
      </c>
      <c r="AE15" s="801">
        <v>0</v>
      </c>
      <c r="AF15" s="462">
        <f>AE15</f>
        <v>0</v>
      </c>
      <c r="AG15" s="801">
        <v>0</v>
      </c>
      <c r="AH15" s="462">
        <f>AG15</f>
        <v>0</v>
      </c>
      <c r="AI15" s="801">
        <v>0</v>
      </c>
      <c r="AJ15" s="462">
        <f>AI15</f>
        <v>0</v>
      </c>
      <c r="AK15" s="466">
        <f>AC15+AE15+AG15+AI15</f>
        <v>427.7</v>
      </c>
      <c r="AL15" s="90">
        <f>AD15+AF15+AH15+AJ15</f>
        <v>427.7</v>
      </c>
      <c r="AM15" s="467">
        <f>IFERROR(AK15/(P15*1000),"")</f>
        <v>0.73741379310344823</v>
      </c>
      <c r="AN15" s="468">
        <f>AC15*0.186*8760</f>
        <v>696877.272</v>
      </c>
      <c r="AO15" s="469">
        <f>AD15*0.186*8760</f>
        <v>696877.272</v>
      </c>
      <c r="AP15" s="468">
        <f>AE15*8760</f>
        <v>0</v>
      </c>
      <c r="AQ15" s="469">
        <f>AF15*8760</f>
        <v>0</v>
      </c>
      <c r="AR15" s="468">
        <f>AG15*0.186*8760</f>
        <v>0</v>
      </c>
      <c r="AS15" s="468">
        <f>AH15*0.186*8760</f>
        <v>0</v>
      </c>
      <c r="AT15" s="468">
        <f>AI15*0.186*8760</f>
        <v>0</v>
      </c>
      <c r="AU15" s="468">
        <f>AJ15*0.186*8760</f>
        <v>0</v>
      </c>
      <c r="AV15" s="470">
        <f>AN15+AP15+AR15+AT15</f>
        <v>696877.272</v>
      </c>
      <c r="AW15" s="471">
        <f>AO15+AQ15+AS15+AU15</f>
        <v>696877.272</v>
      </c>
      <c r="AX15" s="472" t="s">
        <v>358</v>
      </c>
      <c r="AY15" s="473" t="s">
        <v>358</v>
      </c>
      <c r="AZ15" s="473" t="s">
        <v>358</v>
      </c>
      <c r="BA15" s="473" t="s">
        <v>358</v>
      </c>
      <c r="BB15" s="473" t="s">
        <v>358</v>
      </c>
      <c r="BC15" s="473" t="s">
        <v>358</v>
      </c>
      <c r="BD15" s="473" t="s">
        <v>358</v>
      </c>
      <c r="BE15" s="473" t="s">
        <v>358</v>
      </c>
      <c r="BF15" s="474">
        <f>N15</f>
        <v>2479776.3136955532</v>
      </c>
      <c r="BG15" s="475">
        <v>0</v>
      </c>
      <c r="BH15" s="476">
        <f>P15</f>
        <v>0.57999999999999996</v>
      </c>
      <c r="BI15" s="475">
        <v>0</v>
      </c>
      <c r="BJ15" s="477">
        <f>(((92178/SUM(P$15:P$70))*P15)/92178)*21417</f>
        <v>117.91866539161495</v>
      </c>
      <c r="BK15" s="475">
        <v>0</v>
      </c>
      <c r="BL15" s="475">
        <v>0.95</v>
      </c>
      <c r="BM15" s="475">
        <v>0</v>
      </c>
      <c r="BN15" s="478" t="s">
        <v>358</v>
      </c>
      <c r="BO15" s="475">
        <v>0</v>
      </c>
      <c r="BP15" s="475">
        <v>0</v>
      </c>
      <c r="BQ15" s="479">
        <v>0.33333333333333331</v>
      </c>
      <c r="BR15" s="480"/>
      <c r="BS15" s="457">
        <v>0</v>
      </c>
      <c r="BT15" s="481" t="s">
        <v>362</v>
      </c>
      <c r="BU15" s="482" t="s">
        <v>358</v>
      </c>
      <c r="BV15" s="483">
        <v>0</v>
      </c>
      <c r="BW15" s="484" t="s">
        <v>358</v>
      </c>
      <c r="BX15" s="485" t="s">
        <v>358</v>
      </c>
      <c r="BY15" s="486">
        <v>216.44</v>
      </c>
      <c r="BZ15" s="487">
        <v>59.256699999999995</v>
      </c>
      <c r="CA15" s="488">
        <v>93.66</v>
      </c>
      <c r="CB15" s="489">
        <v>48.60333</v>
      </c>
      <c r="CC15" s="490">
        <v>2.0640000000000001</v>
      </c>
      <c r="CD15" s="491">
        <v>0.32266670000000008</v>
      </c>
      <c r="CE15" s="491">
        <v>1.044</v>
      </c>
      <c r="CF15" s="458">
        <v>0.73466670000000001</v>
      </c>
      <c r="CG15" s="492" t="s">
        <v>358</v>
      </c>
      <c r="CH15" s="372" t="s">
        <v>358</v>
      </c>
      <c r="CI15" s="493" t="s">
        <v>358</v>
      </c>
      <c r="CJ15" s="459" t="s">
        <v>358</v>
      </c>
      <c r="CK15" s="483" t="s">
        <v>358</v>
      </c>
      <c r="CL15" s="483">
        <v>0</v>
      </c>
    </row>
    <row r="16" spans="1:90" ht="30" customHeight="1" x14ac:dyDescent="0.3">
      <c r="A16" s="57" t="str">
        <f t="shared" si="0"/>
        <v>Unitil - FG&amp;E</v>
      </c>
      <c r="B16" s="63" t="s">
        <v>358</v>
      </c>
      <c r="C16" s="63" t="s">
        <v>358</v>
      </c>
      <c r="D16" s="55" t="s">
        <v>359</v>
      </c>
      <c r="E16" s="55" t="s">
        <v>360</v>
      </c>
      <c r="F16" s="55" t="s">
        <v>363</v>
      </c>
      <c r="G16" s="55" t="s">
        <v>360</v>
      </c>
      <c r="H16" s="9" t="s">
        <v>362</v>
      </c>
      <c r="I16" s="15" t="s">
        <v>435</v>
      </c>
      <c r="J16" s="114" t="s">
        <v>436</v>
      </c>
      <c r="K16" s="774">
        <v>8.9160000000000004</v>
      </c>
      <c r="L16" s="454">
        <v>9.3322736790857164</v>
      </c>
      <c r="M16" s="455">
        <v>2025</v>
      </c>
      <c r="N16" s="456">
        <v>12604104.435818089</v>
      </c>
      <c r="O16" s="475" t="s">
        <v>437</v>
      </c>
      <c r="P16" s="458">
        <v>2.948</v>
      </c>
      <c r="Q16" s="373" t="s">
        <v>438</v>
      </c>
      <c r="R16" s="496" t="s">
        <v>439</v>
      </c>
      <c r="S16" s="16">
        <v>87</v>
      </c>
      <c r="T16" s="498">
        <v>76</v>
      </c>
      <c r="U16" s="16">
        <v>1</v>
      </c>
      <c r="V16" s="498">
        <f t="shared" ref="T16:V70" si="1">U16</f>
        <v>1</v>
      </c>
      <c r="W16" s="16">
        <v>0</v>
      </c>
      <c r="X16" s="498">
        <f t="shared" ref="X16:X70" si="2">W16</f>
        <v>0</v>
      </c>
      <c r="Y16" s="16">
        <v>0</v>
      </c>
      <c r="Z16" s="498">
        <f t="shared" ref="Z16:Z70" si="3">Y16</f>
        <v>0</v>
      </c>
      <c r="AA16" s="16">
        <f t="shared" ref="AA16:AB18" si="4">S16+U16+W16+Y16</f>
        <v>88</v>
      </c>
      <c r="AB16" s="498">
        <f t="shared" si="4"/>
        <v>77</v>
      </c>
      <c r="AC16" s="16">
        <v>676.8</v>
      </c>
      <c r="AD16" s="498">
        <f t="shared" ref="AD16:AD18" si="5">AC16</f>
        <v>676.8</v>
      </c>
      <c r="AE16" s="16">
        <v>1.2</v>
      </c>
      <c r="AF16" s="498">
        <f t="shared" ref="AF16:AF18" si="6">AE16</f>
        <v>1.2</v>
      </c>
      <c r="AG16" s="16">
        <v>0</v>
      </c>
      <c r="AH16" s="498">
        <f t="shared" ref="AH16:AH18" si="7">AG16</f>
        <v>0</v>
      </c>
      <c r="AI16" s="16">
        <v>0</v>
      </c>
      <c r="AJ16" s="498">
        <f t="shared" ref="AJ16:AJ18" si="8">AI16</f>
        <v>0</v>
      </c>
      <c r="AK16" s="500">
        <f t="shared" ref="AK16:AL18" si="9">AC16+AE16+AG16+AI16</f>
        <v>678</v>
      </c>
      <c r="AL16" s="501">
        <f t="shared" si="9"/>
        <v>678</v>
      </c>
      <c r="AM16" s="502">
        <f>IFERROR(AK16/(P16*1000),"")</f>
        <v>0.2299864314789688</v>
      </c>
      <c r="AN16" s="503">
        <f t="shared" ref="AN16:AO18" si="10">AC16*0.186*8760</f>
        <v>1102750.8479999998</v>
      </c>
      <c r="AO16" s="504">
        <f t="shared" si="10"/>
        <v>1102750.8479999998</v>
      </c>
      <c r="AP16" s="503">
        <f t="shared" ref="AP16:AQ18" si="11">AE16*8760</f>
        <v>10512</v>
      </c>
      <c r="AQ16" s="504">
        <f t="shared" si="11"/>
        <v>10512</v>
      </c>
      <c r="AR16" s="503">
        <f t="shared" ref="AR16:AR18" si="12">AG16*0.186*8760</f>
        <v>0</v>
      </c>
      <c r="AS16" s="9">
        <f t="shared" ref="AS16:AS70" si="13">AH16*0.186*8760</f>
        <v>0</v>
      </c>
      <c r="AT16" s="503">
        <f t="shared" ref="AT16:AT18" si="14">AI16*0.186*8760</f>
        <v>0</v>
      </c>
      <c r="AU16" s="9">
        <f t="shared" ref="AU16:AU70" si="15">AJ16*0.186*8760</f>
        <v>0</v>
      </c>
      <c r="AV16" s="505">
        <f t="shared" ref="AV16:AW18" si="16">AN16+AP16+AR16+AT16</f>
        <v>1113262.8479999998</v>
      </c>
      <c r="AW16" s="506">
        <f t="shared" si="16"/>
        <v>1113262.8479999998</v>
      </c>
      <c r="AX16" s="20" t="s">
        <v>358</v>
      </c>
      <c r="AY16" s="507" t="s">
        <v>358</v>
      </c>
      <c r="AZ16" s="507" t="s">
        <v>358</v>
      </c>
      <c r="BA16" s="507" t="s">
        <v>358</v>
      </c>
      <c r="BB16" s="507" t="s">
        <v>358</v>
      </c>
      <c r="BC16" s="507" t="s">
        <v>358</v>
      </c>
      <c r="BD16" s="507" t="s">
        <v>358</v>
      </c>
      <c r="BE16" s="507" t="s">
        <v>358</v>
      </c>
      <c r="BF16" s="474">
        <f t="shared" ref="BF16:BF70" si="17">N16</f>
        <v>12604104.435818089</v>
      </c>
      <c r="BG16" s="475">
        <v>0</v>
      </c>
      <c r="BH16" s="476">
        <f t="shared" ref="BH16:BH18" si="18">P16</f>
        <v>2.948</v>
      </c>
      <c r="BI16" s="475">
        <v>0</v>
      </c>
      <c r="BJ16" s="477">
        <f>(((92178/SUM(P$15:P$70))*P16)/92178)*21417</f>
        <v>599.35211305944995</v>
      </c>
      <c r="BK16" s="475">
        <v>0</v>
      </c>
      <c r="BL16" s="475">
        <v>0.95</v>
      </c>
      <c r="BM16" s="475">
        <v>0</v>
      </c>
      <c r="BN16" s="478" t="s">
        <v>358</v>
      </c>
      <c r="BO16" s="475">
        <v>0</v>
      </c>
      <c r="BP16" s="475">
        <v>0</v>
      </c>
      <c r="BQ16" s="479">
        <v>1</v>
      </c>
      <c r="BR16" s="480"/>
      <c r="BS16" s="457">
        <v>0</v>
      </c>
      <c r="BT16" s="481" t="s">
        <v>362</v>
      </c>
      <c r="BU16" s="457" t="s">
        <v>358</v>
      </c>
      <c r="BV16" s="483">
        <v>0</v>
      </c>
      <c r="BW16" s="508" t="s">
        <v>358</v>
      </c>
      <c r="BX16" s="485" t="s">
        <v>358</v>
      </c>
      <c r="BY16" s="486">
        <v>169.49</v>
      </c>
      <c r="BZ16" s="487">
        <v>1.9767000000000223</v>
      </c>
      <c r="CA16" s="488">
        <v>48.14</v>
      </c>
      <c r="CB16" s="489">
        <v>5.5</v>
      </c>
      <c r="CC16" s="490">
        <v>1.39</v>
      </c>
      <c r="CD16" s="491">
        <v>-1.0290000000000001</v>
      </c>
      <c r="CE16" s="491">
        <v>0.33500000000000002</v>
      </c>
      <c r="CF16" s="458">
        <v>-0.75100000000000011</v>
      </c>
      <c r="CG16" s="364" t="s">
        <v>358</v>
      </c>
      <c r="CH16" s="373" t="s">
        <v>358</v>
      </c>
      <c r="CI16" s="509" t="s">
        <v>358</v>
      </c>
      <c r="CJ16" s="459" t="s">
        <v>358</v>
      </c>
      <c r="CK16" s="483" t="s">
        <v>358</v>
      </c>
      <c r="CL16" s="483">
        <v>0</v>
      </c>
    </row>
    <row r="17" spans="1:90" ht="30" customHeight="1" x14ac:dyDescent="0.3">
      <c r="A17" s="57" t="str">
        <f t="shared" si="0"/>
        <v>Unitil - FG&amp;E</v>
      </c>
      <c r="B17" s="63" t="s">
        <v>358</v>
      </c>
      <c r="C17" s="63" t="s">
        <v>358</v>
      </c>
      <c r="D17" s="55" t="s">
        <v>359</v>
      </c>
      <c r="E17" s="55" t="s">
        <v>360</v>
      </c>
      <c r="F17" s="55" t="s">
        <v>364</v>
      </c>
      <c r="G17" s="55" t="s">
        <v>360</v>
      </c>
      <c r="H17" s="9" t="s">
        <v>362</v>
      </c>
      <c r="I17" s="15" t="s">
        <v>435</v>
      </c>
      <c r="J17" s="114" t="s">
        <v>436</v>
      </c>
      <c r="K17" s="774">
        <v>9.5609999999999999</v>
      </c>
      <c r="L17" s="454">
        <v>8.9840024148673994</v>
      </c>
      <c r="M17" s="455">
        <v>1624</v>
      </c>
      <c r="N17" s="456">
        <v>11103412.218391987</v>
      </c>
      <c r="O17" s="475" t="s">
        <v>437</v>
      </c>
      <c r="P17" s="458">
        <v>2.597</v>
      </c>
      <c r="Q17" s="373" t="s">
        <v>438</v>
      </c>
      <c r="R17" s="496" t="s">
        <v>439</v>
      </c>
      <c r="S17" s="16">
        <v>68</v>
      </c>
      <c r="T17" s="498">
        <f t="shared" si="1"/>
        <v>68</v>
      </c>
      <c r="U17" s="16">
        <v>0</v>
      </c>
      <c r="V17" s="498">
        <f t="shared" si="1"/>
        <v>0</v>
      </c>
      <c r="W17" s="16">
        <v>1</v>
      </c>
      <c r="X17" s="498">
        <f t="shared" si="2"/>
        <v>1</v>
      </c>
      <c r="Y17" s="16">
        <v>0</v>
      </c>
      <c r="Z17" s="498">
        <f t="shared" si="3"/>
        <v>0</v>
      </c>
      <c r="AA17" s="16">
        <f t="shared" si="4"/>
        <v>69</v>
      </c>
      <c r="AB17" s="498">
        <f t="shared" si="4"/>
        <v>69</v>
      </c>
      <c r="AC17" s="16">
        <v>839.7</v>
      </c>
      <c r="AD17" s="498">
        <f t="shared" si="5"/>
        <v>839.7</v>
      </c>
      <c r="AE17" s="16">
        <v>0</v>
      </c>
      <c r="AF17" s="498">
        <f t="shared" si="6"/>
        <v>0</v>
      </c>
      <c r="AG17" s="16">
        <v>7.6</v>
      </c>
      <c r="AH17" s="498">
        <f t="shared" si="7"/>
        <v>7.6</v>
      </c>
      <c r="AI17" s="16">
        <v>0</v>
      </c>
      <c r="AJ17" s="498">
        <f t="shared" si="8"/>
        <v>0</v>
      </c>
      <c r="AK17" s="500">
        <f t="shared" si="9"/>
        <v>847.30000000000007</v>
      </c>
      <c r="AL17" s="501">
        <f t="shared" si="9"/>
        <v>847.30000000000007</v>
      </c>
      <c r="AM17" s="502">
        <f t="shared" ref="AM17:AM70" si="19">IFERROR(AK17/(P17*1000),"")</f>
        <v>0.32626107046592223</v>
      </c>
      <c r="AN17" s="503">
        <f t="shared" si="10"/>
        <v>1368173.5919999999</v>
      </c>
      <c r="AO17" s="504">
        <f t="shared" si="10"/>
        <v>1368173.5919999999</v>
      </c>
      <c r="AP17" s="503">
        <f t="shared" si="11"/>
        <v>0</v>
      </c>
      <c r="AQ17" s="504">
        <f t="shared" si="11"/>
        <v>0</v>
      </c>
      <c r="AR17" s="503">
        <f t="shared" si="12"/>
        <v>12383.136</v>
      </c>
      <c r="AS17" s="9">
        <f t="shared" si="13"/>
        <v>12383.136</v>
      </c>
      <c r="AT17" s="503">
        <f t="shared" si="14"/>
        <v>0</v>
      </c>
      <c r="AU17" s="9">
        <f t="shared" si="15"/>
        <v>0</v>
      </c>
      <c r="AV17" s="505">
        <f t="shared" si="16"/>
        <v>1380556.7279999999</v>
      </c>
      <c r="AW17" s="506">
        <f t="shared" si="16"/>
        <v>1380556.7279999999</v>
      </c>
      <c r="AX17" s="20" t="s">
        <v>358</v>
      </c>
      <c r="AY17" s="507" t="s">
        <v>358</v>
      </c>
      <c r="AZ17" s="507" t="s">
        <v>358</v>
      </c>
      <c r="BA17" s="507" t="s">
        <v>358</v>
      </c>
      <c r="BB17" s="507" t="s">
        <v>358</v>
      </c>
      <c r="BC17" s="507" t="s">
        <v>358</v>
      </c>
      <c r="BD17" s="507" t="s">
        <v>358</v>
      </c>
      <c r="BE17" s="507" t="s">
        <v>358</v>
      </c>
      <c r="BF17" s="474">
        <f t="shared" si="17"/>
        <v>11103412.218391987</v>
      </c>
      <c r="BG17" s="475">
        <v>0</v>
      </c>
      <c r="BH17" s="476">
        <f t="shared" si="18"/>
        <v>2.597</v>
      </c>
      <c r="BI17" s="475">
        <v>0</v>
      </c>
      <c r="BJ17" s="477">
        <f>(((92178/SUM(P$15:P$70))*P17)/92178)*21417</f>
        <v>527.99098969314502</v>
      </c>
      <c r="BK17" s="475">
        <v>0</v>
      </c>
      <c r="BL17" s="475">
        <v>0.95</v>
      </c>
      <c r="BM17" s="475">
        <v>0</v>
      </c>
      <c r="BN17" s="478" t="s">
        <v>358</v>
      </c>
      <c r="BO17" s="475">
        <v>0</v>
      </c>
      <c r="BP17" s="475">
        <v>0</v>
      </c>
      <c r="BQ17" s="479">
        <v>1.3333333333333333</v>
      </c>
      <c r="BR17" s="480"/>
      <c r="BS17" s="457">
        <v>0</v>
      </c>
      <c r="BT17" s="481" t="s">
        <v>362</v>
      </c>
      <c r="BU17" s="457" t="s">
        <v>358</v>
      </c>
      <c r="BV17" s="483">
        <v>0</v>
      </c>
      <c r="BW17" s="508" t="s">
        <v>358</v>
      </c>
      <c r="BX17" s="485" t="s">
        <v>358</v>
      </c>
      <c r="BY17" s="486">
        <v>288.69</v>
      </c>
      <c r="BZ17" s="487">
        <v>125.77330000000001</v>
      </c>
      <c r="CA17" s="488">
        <v>144.81</v>
      </c>
      <c r="CB17" s="489">
        <v>82.786670000000001</v>
      </c>
      <c r="CC17" s="490">
        <v>5.4059999999999997</v>
      </c>
      <c r="CD17" s="491">
        <v>2.9206666999999995</v>
      </c>
      <c r="CE17" s="491">
        <v>4.32</v>
      </c>
      <c r="CF17" s="458">
        <v>2.9566667000000004</v>
      </c>
      <c r="CG17" s="364" t="s">
        <v>358</v>
      </c>
      <c r="CH17" s="373" t="s">
        <v>358</v>
      </c>
      <c r="CI17" s="509" t="s">
        <v>358</v>
      </c>
      <c r="CJ17" s="459" t="s">
        <v>358</v>
      </c>
      <c r="CK17" s="483" t="s">
        <v>358</v>
      </c>
      <c r="CL17" s="483">
        <v>0</v>
      </c>
    </row>
    <row r="18" spans="1:90" ht="30" customHeight="1" x14ac:dyDescent="0.3">
      <c r="A18" s="57" t="str">
        <f t="shared" si="0"/>
        <v>Unitil - FG&amp;E</v>
      </c>
      <c r="B18" s="63" t="s">
        <v>358</v>
      </c>
      <c r="C18" s="63" t="s">
        <v>358</v>
      </c>
      <c r="D18" s="55" t="s">
        <v>359</v>
      </c>
      <c r="E18" s="55" t="s">
        <v>360</v>
      </c>
      <c r="F18" s="55" t="s">
        <v>365</v>
      </c>
      <c r="G18" s="55" t="s">
        <v>360</v>
      </c>
      <c r="H18" s="9" t="s">
        <v>362</v>
      </c>
      <c r="I18" s="15" t="s">
        <v>435</v>
      </c>
      <c r="J18" s="114" t="s">
        <v>436</v>
      </c>
      <c r="K18" s="774">
        <v>8.9160000000000004</v>
      </c>
      <c r="L18" s="454">
        <v>0.82871579055358713</v>
      </c>
      <c r="M18" s="455">
        <v>1</v>
      </c>
      <c r="N18" s="456">
        <v>9914829.7783792894</v>
      </c>
      <c r="O18" s="475" t="s">
        <v>437</v>
      </c>
      <c r="P18" s="458">
        <v>2.319</v>
      </c>
      <c r="Q18" s="373" t="s">
        <v>438</v>
      </c>
      <c r="R18" s="496" t="s">
        <v>439</v>
      </c>
      <c r="S18" s="16">
        <v>0</v>
      </c>
      <c r="T18" s="9">
        <f t="shared" si="1"/>
        <v>0</v>
      </c>
      <c r="U18" s="16">
        <v>0</v>
      </c>
      <c r="V18" s="9">
        <f t="shared" si="1"/>
        <v>0</v>
      </c>
      <c r="W18" s="16">
        <v>0</v>
      </c>
      <c r="X18" s="9">
        <f t="shared" si="2"/>
        <v>0</v>
      </c>
      <c r="Y18" s="16">
        <v>0</v>
      </c>
      <c r="Z18" s="9">
        <f t="shared" si="3"/>
        <v>0</v>
      </c>
      <c r="AA18" s="16">
        <f t="shared" si="4"/>
        <v>0</v>
      </c>
      <c r="AB18" s="9">
        <f t="shared" si="4"/>
        <v>0</v>
      </c>
      <c r="AC18" s="16">
        <v>0</v>
      </c>
      <c r="AD18" s="9">
        <f t="shared" si="5"/>
        <v>0</v>
      </c>
      <c r="AE18" s="16">
        <v>0</v>
      </c>
      <c r="AF18" s="9">
        <f t="shared" si="6"/>
        <v>0</v>
      </c>
      <c r="AG18" s="16">
        <v>0</v>
      </c>
      <c r="AH18" s="9">
        <f t="shared" si="7"/>
        <v>0</v>
      </c>
      <c r="AI18" s="16">
        <v>0</v>
      </c>
      <c r="AJ18" s="9">
        <f t="shared" si="8"/>
        <v>0</v>
      </c>
      <c r="AK18" s="500">
        <f t="shared" si="9"/>
        <v>0</v>
      </c>
      <c r="AL18" s="501">
        <f t="shared" si="9"/>
        <v>0</v>
      </c>
      <c r="AM18" s="502">
        <f t="shared" si="19"/>
        <v>0</v>
      </c>
      <c r="AN18" s="503">
        <f t="shared" si="10"/>
        <v>0</v>
      </c>
      <c r="AO18" s="504">
        <f t="shared" si="10"/>
        <v>0</v>
      </c>
      <c r="AP18" s="503">
        <f t="shared" si="11"/>
        <v>0</v>
      </c>
      <c r="AQ18" s="504">
        <f t="shared" si="11"/>
        <v>0</v>
      </c>
      <c r="AR18" s="503">
        <f t="shared" si="12"/>
        <v>0</v>
      </c>
      <c r="AS18" s="9">
        <f t="shared" si="13"/>
        <v>0</v>
      </c>
      <c r="AT18" s="503">
        <f t="shared" si="14"/>
        <v>0</v>
      </c>
      <c r="AU18" s="9">
        <f t="shared" si="15"/>
        <v>0</v>
      </c>
      <c r="AV18" s="505">
        <f t="shared" si="16"/>
        <v>0</v>
      </c>
      <c r="AW18" s="506">
        <f t="shared" si="16"/>
        <v>0</v>
      </c>
      <c r="AX18" s="20" t="s">
        <v>358</v>
      </c>
      <c r="AY18" s="507" t="s">
        <v>358</v>
      </c>
      <c r="AZ18" s="507" t="s">
        <v>358</v>
      </c>
      <c r="BA18" s="507" t="s">
        <v>358</v>
      </c>
      <c r="BB18" s="507" t="s">
        <v>358</v>
      </c>
      <c r="BC18" s="507" t="s">
        <v>358</v>
      </c>
      <c r="BD18" s="507" t="s">
        <v>358</v>
      </c>
      <c r="BE18" s="507" t="s">
        <v>358</v>
      </c>
      <c r="BF18" s="474">
        <f t="shared" si="17"/>
        <v>9914829.7783792894</v>
      </c>
      <c r="BG18" s="475">
        <v>0</v>
      </c>
      <c r="BH18" s="476">
        <f t="shared" si="18"/>
        <v>2.319</v>
      </c>
      <c r="BI18" s="475">
        <v>0</v>
      </c>
      <c r="BJ18" s="477">
        <f>(((92178/SUM(P$15:P$70))*P18)/92178)*21417</f>
        <v>471.47135352268123</v>
      </c>
      <c r="BK18" s="475">
        <v>0</v>
      </c>
      <c r="BL18" s="475">
        <v>0.95</v>
      </c>
      <c r="BM18" s="475">
        <v>0</v>
      </c>
      <c r="BN18" s="478" t="s">
        <v>358</v>
      </c>
      <c r="BO18" s="475">
        <v>0</v>
      </c>
      <c r="BP18" s="475">
        <v>0</v>
      </c>
      <c r="BQ18" s="479">
        <v>0</v>
      </c>
      <c r="BR18" s="480"/>
      <c r="BS18" s="457">
        <v>0</v>
      </c>
      <c r="BT18" s="481" t="s">
        <v>362</v>
      </c>
      <c r="BU18" s="457" t="s">
        <v>358</v>
      </c>
      <c r="BV18" s="483">
        <v>0</v>
      </c>
      <c r="BW18" s="508" t="s">
        <v>358</v>
      </c>
      <c r="BX18" s="485" t="s">
        <v>358</v>
      </c>
      <c r="BY18" s="486">
        <v>115</v>
      </c>
      <c r="BZ18" s="487" t="s">
        <v>358</v>
      </c>
      <c r="CA18" s="488">
        <v>0</v>
      </c>
      <c r="CB18" s="489" t="s">
        <v>358</v>
      </c>
      <c r="CC18" s="490">
        <v>1</v>
      </c>
      <c r="CD18" s="491" t="s">
        <v>358</v>
      </c>
      <c r="CE18" s="491">
        <v>0</v>
      </c>
      <c r="CF18" s="458" t="s">
        <v>358</v>
      </c>
      <c r="CG18" s="364" t="s">
        <v>358</v>
      </c>
      <c r="CH18" s="373" t="s">
        <v>358</v>
      </c>
      <c r="CI18" s="509" t="s">
        <v>358</v>
      </c>
      <c r="CJ18" s="459" t="s">
        <v>358</v>
      </c>
      <c r="CK18" s="483" t="s">
        <v>358</v>
      </c>
      <c r="CL18" s="483">
        <v>0</v>
      </c>
    </row>
    <row r="19" spans="1:90" ht="30" customHeight="1" x14ac:dyDescent="0.3">
      <c r="A19" s="57" t="str">
        <f>$E$1</f>
        <v>Unitil - FG&amp;E</v>
      </c>
      <c r="B19" s="63" t="s">
        <v>358</v>
      </c>
      <c r="C19" s="63" t="s">
        <v>358</v>
      </c>
      <c r="D19" s="55" t="s">
        <v>359</v>
      </c>
      <c r="E19" s="55" t="s">
        <v>360</v>
      </c>
      <c r="F19" s="448"/>
      <c r="G19" s="448"/>
      <c r="H19" s="449"/>
      <c r="I19" s="511"/>
      <c r="J19" s="448"/>
      <c r="K19" s="448" t="s">
        <v>440</v>
      </c>
      <c r="L19" s="448"/>
      <c r="M19" s="448" t="s">
        <v>440</v>
      </c>
      <c r="N19" s="512" t="s">
        <v>440</v>
      </c>
      <c r="O19" s="512"/>
      <c r="P19" s="513" t="s">
        <v>440</v>
      </c>
      <c r="Q19" s="514"/>
      <c r="R19" s="513"/>
      <c r="S19" s="515"/>
      <c r="T19" s="449"/>
      <c r="U19" s="515"/>
      <c r="V19" s="449"/>
      <c r="W19" s="515"/>
      <c r="X19" s="449"/>
      <c r="Y19" s="515"/>
      <c r="Z19" s="449">
        <f t="shared" si="3"/>
        <v>0</v>
      </c>
      <c r="AA19" s="515"/>
      <c r="AB19" s="449"/>
      <c r="AC19" s="515"/>
      <c r="AD19" s="449"/>
      <c r="AE19" s="515"/>
      <c r="AF19" s="449"/>
      <c r="AG19" s="515"/>
      <c r="AH19" s="449"/>
      <c r="AI19" s="515"/>
      <c r="AJ19" s="449"/>
      <c r="AK19" s="511"/>
      <c r="AL19" s="449"/>
      <c r="AM19" s="518"/>
      <c r="AN19" s="515"/>
      <c r="AO19" s="449"/>
      <c r="AP19" s="515"/>
      <c r="AQ19" s="449"/>
      <c r="AR19" s="515"/>
      <c r="AS19" s="449">
        <f t="shared" si="13"/>
        <v>0</v>
      </c>
      <c r="AT19" s="515"/>
      <c r="AU19" s="449">
        <f t="shared" si="15"/>
        <v>0</v>
      </c>
      <c r="AV19" s="515"/>
      <c r="AW19" s="449"/>
      <c r="AX19" s="20" t="s">
        <v>358</v>
      </c>
      <c r="AY19" s="507" t="s">
        <v>358</v>
      </c>
      <c r="AZ19" s="507" t="s">
        <v>358</v>
      </c>
      <c r="BA19" s="507" t="s">
        <v>358</v>
      </c>
      <c r="BB19" s="507" t="s">
        <v>358</v>
      </c>
      <c r="BC19" s="507" t="s">
        <v>358</v>
      </c>
      <c r="BD19" s="507" t="s">
        <v>358</v>
      </c>
      <c r="BE19" s="507" t="s">
        <v>358</v>
      </c>
      <c r="BF19" s="512"/>
      <c r="BG19" s="480"/>
      <c r="BH19" s="480"/>
      <c r="BI19" s="480"/>
      <c r="BJ19" s="519"/>
      <c r="BK19" s="480"/>
      <c r="BL19" s="480"/>
      <c r="BM19" s="480"/>
      <c r="BN19" s="480"/>
      <c r="BO19" s="480"/>
      <c r="BP19" s="480"/>
      <c r="BQ19" s="480"/>
      <c r="BR19" s="480"/>
      <c r="BS19" s="457">
        <v>0</v>
      </c>
      <c r="BT19" s="481" t="s">
        <v>362</v>
      </c>
      <c r="BU19" s="457" t="s">
        <v>358</v>
      </c>
      <c r="BV19" s="483">
        <v>0</v>
      </c>
      <c r="BW19" s="508" t="s">
        <v>358</v>
      </c>
      <c r="BX19" s="485" t="s">
        <v>358</v>
      </c>
      <c r="BY19" s="520"/>
      <c r="BZ19" s="521"/>
      <c r="CA19" s="522"/>
      <c r="CB19" s="523"/>
      <c r="CC19" s="524"/>
      <c r="CD19" s="525"/>
      <c r="CE19" s="525"/>
      <c r="CF19" s="526"/>
      <c r="CG19" s="364" t="s">
        <v>358</v>
      </c>
      <c r="CH19" s="373" t="s">
        <v>358</v>
      </c>
      <c r="CI19" s="509" t="s">
        <v>358</v>
      </c>
      <c r="CJ19" s="459" t="s">
        <v>358</v>
      </c>
      <c r="CK19" s="483" t="s">
        <v>358</v>
      </c>
      <c r="CL19" s="483">
        <v>0</v>
      </c>
    </row>
    <row r="20" spans="1:90" ht="30" customHeight="1" x14ac:dyDescent="0.3">
      <c r="A20" s="57" t="str">
        <f t="shared" si="0"/>
        <v>Unitil - FG&amp;E</v>
      </c>
      <c r="B20" s="63" t="s">
        <v>358</v>
      </c>
      <c r="C20" s="63" t="s">
        <v>358</v>
      </c>
      <c r="D20" s="55" t="s">
        <v>366</v>
      </c>
      <c r="E20" s="55" t="s">
        <v>360</v>
      </c>
      <c r="F20" s="55" t="s">
        <v>367</v>
      </c>
      <c r="G20" s="55" t="s">
        <v>360</v>
      </c>
      <c r="H20" s="9" t="s">
        <v>362</v>
      </c>
      <c r="I20" s="15" t="s">
        <v>435</v>
      </c>
      <c r="J20" s="114" t="s">
        <v>441</v>
      </c>
      <c r="K20" s="774">
        <v>2.0169999999999999</v>
      </c>
      <c r="L20" s="454">
        <v>3.8675976360859101</v>
      </c>
      <c r="M20" s="455">
        <v>752</v>
      </c>
      <c r="N20" s="456">
        <v>4540555.9399046171</v>
      </c>
      <c r="O20" s="475" t="s">
        <v>437</v>
      </c>
      <c r="P20" s="458">
        <v>1.0620000000000001</v>
      </c>
      <c r="Q20" s="373" t="s">
        <v>439</v>
      </c>
      <c r="R20" s="496" t="s">
        <v>439</v>
      </c>
      <c r="S20" s="16">
        <v>43</v>
      </c>
      <c r="T20" s="498">
        <f t="shared" si="1"/>
        <v>43</v>
      </c>
      <c r="U20" s="16">
        <v>0</v>
      </c>
      <c r="V20" s="498">
        <f t="shared" si="1"/>
        <v>0</v>
      </c>
      <c r="W20" s="16">
        <v>0</v>
      </c>
      <c r="X20" s="498">
        <f t="shared" si="2"/>
        <v>0</v>
      </c>
      <c r="Y20" s="16">
        <v>0</v>
      </c>
      <c r="Z20" s="498">
        <f t="shared" si="3"/>
        <v>0</v>
      </c>
      <c r="AA20" s="16">
        <f t="shared" ref="AA20:AB22" si="20">S20+U20+W20+Y20</f>
        <v>43</v>
      </c>
      <c r="AB20" s="498">
        <f t="shared" si="20"/>
        <v>43</v>
      </c>
      <c r="AC20" s="16">
        <v>292.60000000000002</v>
      </c>
      <c r="AD20" s="498">
        <f t="shared" ref="AD20:AD22" si="21">AC20</f>
        <v>292.60000000000002</v>
      </c>
      <c r="AE20" s="16">
        <v>0</v>
      </c>
      <c r="AF20" s="498">
        <f t="shared" ref="AF20:AF22" si="22">AE20</f>
        <v>0</v>
      </c>
      <c r="AG20" s="16">
        <v>0</v>
      </c>
      <c r="AH20" s="498">
        <f t="shared" ref="AH20:AH22" si="23">AG20</f>
        <v>0</v>
      </c>
      <c r="AI20" s="16">
        <v>0</v>
      </c>
      <c r="AJ20" s="498">
        <f t="shared" ref="AJ20:AJ22" si="24">AI20</f>
        <v>0</v>
      </c>
      <c r="AK20" s="500">
        <f t="shared" ref="AK20:AL22" si="25">AC20+AE20+AG20+AI20</f>
        <v>292.60000000000002</v>
      </c>
      <c r="AL20" s="501">
        <f t="shared" si="25"/>
        <v>292.60000000000002</v>
      </c>
      <c r="AM20" s="502">
        <f t="shared" si="19"/>
        <v>0.27551789077212807</v>
      </c>
      <c r="AN20" s="503">
        <f t="shared" ref="AN20:AO22" si="26">AC20*0.186*8760</f>
        <v>476750.73599999998</v>
      </c>
      <c r="AO20" s="504">
        <f t="shared" si="26"/>
        <v>476750.73599999998</v>
      </c>
      <c r="AP20" s="503">
        <f t="shared" ref="AP20:AQ22" si="27">AE20*8760</f>
        <v>0</v>
      </c>
      <c r="AQ20" s="504">
        <f t="shared" si="27"/>
        <v>0</v>
      </c>
      <c r="AR20" s="503">
        <f t="shared" ref="AR20:AR22" si="28">AG20*0.186*8760</f>
        <v>0</v>
      </c>
      <c r="AS20" s="9">
        <f t="shared" si="13"/>
        <v>0</v>
      </c>
      <c r="AT20" s="503">
        <f t="shared" ref="AT20:AT22" si="29">AI20*0.186*8760</f>
        <v>0</v>
      </c>
      <c r="AU20" s="9">
        <f t="shared" si="15"/>
        <v>0</v>
      </c>
      <c r="AV20" s="505">
        <f t="shared" ref="AV20:AW22" si="30">AN20+AP20+AR20+AT20</f>
        <v>476750.73599999998</v>
      </c>
      <c r="AW20" s="506">
        <f t="shared" si="30"/>
        <v>476750.73599999998</v>
      </c>
      <c r="AX20" s="20" t="s">
        <v>358</v>
      </c>
      <c r="AY20" s="507" t="s">
        <v>358</v>
      </c>
      <c r="AZ20" s="507" t="s">
        <v>358</v>
      </c>
      <c r="BA20" s="507" t="s">
        <v>358</v>
      </c>
      <c r="BB20" s="507" t="s">
        <v>358</v>
      </c>
      <c r="BC20" s="507" t="s">
        <v>358</v>
      </c>
      <c r="BD20" s="507" t="s">
        <v>358</v>
      </c>
      <c r="BE20" s="507" t="s">
        <v>358</v>
      </c>
      <c r="BF20" s="474">
        <f t="shared" si="17"/>
        <v>4540555.9399046171</v>
      </c>
      <c r="BG20" s="475">
        <v>0</v>
      </c>
      <c r="BH20" s="476">
        <f t="shared" ref="BH20:BH22" si="31">P20</f>
        <v>1.0620000000000001</v>
      </c>
      <c r="BI20" s="475">
        <v>0</v>
      </c>
      <c r="BJ20" s="477">
        <f>(((92178/SUM(P$15:P$70))*P20)/92178)*21417</f>
        <v>215.91314249292262</v>
      </c>
      <c r="BK20" s="475">
        <v>0</v>
      </c>
      <c r="BL20" s="475">
        <v>0.95</v>
      </c>
      <c r="BM20" s="475">
        <v>0</v>
      </c>
      <c r="BN20" s="478" t="s">
        <v>358</v>
      </c>
      <c r="BO20" s="475">
        <v>0</v>
      </c>
      <c r="BP20" s="475">
        <v>0</v>
      </c>
      <c r="BQ20" s="479">
        <v>0</v>
      </c>
      <c r="BR20" s="480"/>
      <c r="BS20" s="457">
        <v>0</v>
      </c>
      <c r="BT20" s="481" t="s">
        <v>362</v>
      </c>
      <c r="BU20" s="457" t="s">
        <v>358</v>
      </c>
      <c r="BV20" s="483">
        <v>0</v>
      </c>
      <c r="BW20" s="508" t="s">
        <v>358</v>
      </c>
      <c r="BX20" s="485" t="s">
        <v>358</v>
      </c>
      <c r="BY20" s="486">
        <v>71</v>
      </c>
      <c r="BZ20" s="487">
        <v>-62.336700000000008</v>
      </c>
      <c r="CA20" s="488">
        <v>0.06</v>
      </c>
      <c r="CB20" s="489">
        <v>-51.533329999999999</v>
      </c>
      <c r="CC20" s="490">
        <v>1.0429999999999999</v>
      </c>
      <c r="CD20" s="491">
        <v>-1.2470000000000001</v>
      </c>
      <c r="CE20" s="491">
        <v>1E-3</v>
      </c>
      <c r="CF20" s="458">
        <v>-1.1426667000000001</v>
      </c>
      <c r="CG20" s="364" t="s">
        <v>358</v>
      </c>
      <c r="CH20" s="373" t="s">
        <v>358</v>
      </c>
      <c r="CI20" s="509" t="s">
        <v>358</v>
      </c>
      <c r="CJ20" s="459" t="s">
        <v>358</v>
      </c>
      <c r="CK20" s="483" t="s">
        <v>358</v>
      </c>
      <c r="CL20" s="483">
        <v>0</v>
      </c>
    </row>
    <row r="21" spans="1:90" ht="30" customHeight="1" x14ac:dyDescent="0.3">
      <c r="A21" s="57" t="str">
        <f t="shared" si="0"/>
        <v>Unitil - FG&amp;E</v>
      </c>
      <c r="B21" s="63" t="s">
        <v>358</v>
      </c>
      <c r="C21" s="63" t="s">
        <v>358</v>
      </c>
      <c r="D21" s="55" t="s">
        <v>366</v>
      </c>
      <c r="E21" s="55" t="s">
        <v>360</v>
      </c>
      <c r="F21" s="55" t="s">
        <v>368</v>
      </c>
      <c r="G21" s="55" t="s">
        <v>360</v>
      </c>
      <c r="H21" s="9" t="s">
        <v>362</v>
      </c>
      <c r="I21" s="15" t="s">
        <v>435</v>
      </c>
      <c r="J21" s="114" t="s">
        <v>441</v>
      </c>
      <c r="K21" s="774">
        <v>2.0169999999999999</v>
      </c>
      <c r="L21" s="454">
        <v>2.7575683507264097</v>
      </c>
      <c r="M21" s="455">
        <v>375</v>
      </c>
      <c r="N21" s="456">
        <v>4219895.2096853638</v>
      </c>
      <c r="O21" s="475" t="s">
        <v>437</v>
      </c>
      <c r="P21" s="458">
        <v>0.98699999999999999</v>
      </c>
      <c r="Q21" s="373" t="s">
        <v>439</v>
      </c>
      <c r="R21" s="496" t="s">
        <v>439</v>
      </c>
      <c r="S21" s="16">
        <v>12</v>
      </c>
      <c r="T21" s="498">
        <f t="shared" si="1"/>
        <v>12</v>
      </c>
      <c r="U21" s="16">
        <v>0</v>
      </c>
      <c r="V21" s="498">
        <f t="shared" si="1"/>
        <v>0</v>
      </c>
      <c r="W21" s="16">
        <v>0</v>
      </c>
      <c r="X21" s="498">
        <f t="shared" si="2"/>
        <v>0</v>
      </c>
      <c r="Y21" s="16">
        <v>0</v>
      </c>
      <c r="Z21" s="498">
        <f t="shared" si="3"/>
        <v>0</v>
      </c>
      <c r="AA21" s="16">
        <f t="shared" si="20"/>
        <v>12</v>
      </c>
      <c r="AB21" s="498">
        <f t="shared" si="20"/>
        <v>12</v>
      </c>
      <c r="AC21" s="16">
        <v>77.73</v>
      </c>
      <c r="AD21" s="498">
        <f t="shared" si="21"/>
        <v>77.73</v>
      </c>
      <c r="AE21" s="16">
        <v>0</v>
      </c>
      <c r="AF21" s="498">
        <f t="shared" si="22"/>
        <v>0</v>
      </c>
      <c r="AG21" s="16">
        <v>0</v>
      </c>
      <c r="AH21" s="498">
        <f t="shared" si="23"/>
        <v>0</v>
      </c>
      <c r="AI21" s="16">
        <v>0</v>
      </c>
      <c r="AJ21" s="498">
        <f t="shared" si="24"/>
        <v>0</v>
      </c>
      <c r="AK21" s="500">
        <f t="shared" si="25"/>
        <v>77.73</v>
      </c>
      <c r="AL21" s="501">
        <f t="shared" si="25"/>
        <v>77.73</v>
      </c>
      <c r="AM21" s="502">
        <f t="shared" si="19"/>
        <v>7.8753799392097271E-2</v>
      </c>
      <c r="AN21" s="503">
        <f t="shared" si="26"/>
        <v>126650.15280000001</v>
      </c>
      <c r="AO21" s="504">
        <f t="shared" si="26"/>
        <v>126650.15280000001</v>
      </c>
      <c r="AP21" s="503">
        <f t="shared" si="27"/>
        <v>0</v>
      </c>
      <c r="AQ21" s="504">
        <f t="shared" si="27"/>
        <v>0</v>
      </c>
      <c r="AR21" s="503">
        <f t="shared" si="28"/>
        <v>0</v>
      </c>
      <c r="AS21" s="9">
        <f t="shared" si="13"/>
        <v>0</v>
      </c>
      <c r="AT21" s="503">
        <f t="shared" si="29"/>
        <v>0</v>
      </c>
      <c r="AU21" s="9">
        <f t="shared" si="15"/>
        <v>0</v>
      </c>
      <c r="AV21" s="505">
        <f t="shared" si="30"/>
        <v>126650.15280000001</v>
      </c>
      <c r="AW21" s="506">
        <f t="shared" si="30"/>
        <v>126650.15280000001</v>
      </c>
      <c r="AX21" s="20" t="s">
        <v>358</v>
      </c>
      <c r="AY21" s="507" t="s">
        <v>358</v>
      </c>
      <c r="AZ21" s="507" t="s">
        <v>358</v>
      </c>
      <c r="BA21" s="507" t="s">
        <v>358</v>
      </c>
      <c r="BB21" s="507" t="s">
        <v>358</v>
      </c>
      <c r="BC21" s="507" t="s">
        <v>358</v>
      </c>
      <c r="BD21" s="507" t="s">
        <v>358</v>
      </c>
      <c r="BE21" s="507" t="s">
        <v>358</v>
      </c>
      <c r="BF21" s="474">
        <f t="shared" si="17"/>
        <v>4219895.2096853638</v>
      </c>
      <c r="BG21" s="475">
        <v>0</v>
      </c>
      <c r="BH21" s="476">
        <f t="shared" si="31"/>
        <v>0.98699999999999999</v>
      </c>
      <c r="BI21" s="475">
        <v>0</v>
      </c>
      <c r="BJ21" s="477">
        <f>(((92178/SUM(P$15:P$70))*P21)/92178)*21417</f>
        <v>200.66503920952408</v>
      </c>
      <c r="BK21" s="475">
        <v>0</v>
      </c>
      <c r="BL21" s="475">
        <v>0.95</v>
      </c>
      <c r="BM21" s="475">
        <v>0</v>
      </c>
      <c r="BN21" s="478" t="s">
        <v>358</v>
      </c>
      <c r="BO21" s="475">
        <v>0</v>
      </c>
      <c r="BP21" s="475">
        <v>0</v>
      </c>
      <c r="BQ21" s="479">
        <v>0</v>
      </c>
      <c r="BR21" s="480"/>
      <c r="BS21" s="457">
        <v>0</v>
      </c>
      <c r="BT21" s="481" t="s">
        <v>362</v>
      </c>
      <c r="BU21" s="457" t="s">
        <v>358</v>
      </c>
      <c r="BV21" s="483">
        <v>0</v>
      </c>
      <c r="BW21" s="508" t="s">
        <v>358</v>
      </c>
      <c r="BX21" s="485" t="s">
        <v>358</v>
      </c>
      <c r="BY21" s="486">
        <v>69.55</v>
      </c>
      <c r="BZ21" s="487">
        <v>-63.05</v>
      </c>
      <c r="CA21" s="488">
        <v>0</v>
      </c>
      <c r="CB21" s="489">
        <v>-61.88</v>
      </c>
      <c r="CC21" s="490">
        <v>1.008</v>
      </c>
      <c r="CD21" s="491">
        <v>-1.0913333000000001</v>
      </c>
      <c r="CE21" s="491">
        <v>0</v>
      </c>
      <c r="CF21" s="458">
        <v>-1.1026667000000001</v>
      </c>
      <c r="CG21" s="364" t="s">
        <v>358</v>
      </c>
      <c r="CH21" s="373" t="s">
        <v>358</v>
      </c>
      <c r="CI21" s="509" t="s">
        <v>358</v>
      </c>
      <c r="CJ21" s="459" t="s">
        <v>358</v>
      </c>
      <c r="CK21" s="483" t="s">
        <v>358</v>
      </c>
      <c r="CL21" s="483">
        <v>0</v>
      </c>
    </row>
    <row r="22" spans="1:90" ht="30" customHeight="1" x14ac:dyDescent="0.3">
      <c r="A22" s="57" t="str">
        <f t="shared" si="0"/>
        <v>Unitil - FG&amp;E</v>
      </c>
      <c r="B22" s="63" t="s">
        <v>358</v>
      </c>
      <c r="C22" s="63" t="s">
        <v>358</v>
      </c>
      <c r="D22" s="55" t="s">
        <v>366</v>
      </c>
      <c r="E22" s="55" t="s">
        <v>360</v>
      </c>
      <c r="F22" s="55" t="s">
        <v>369</v>
      </c>
      <c r="G22" s="55" t="s">
        <v>360</v>
      </c>
      <c r="H22" s="9" t="s">
        <v>362</v>
      </c>
      <c r="I22" s="15" t="s">
        <v>435</v>
      </c>
      <c r="J22" s="114" t="s">
        <v>436</v>
      </c>
      <c r="K22" s="774">
        <v>12.692</v>
      </c>
      <c r="L22" s="454">
        <v>19.798832986009916</v>
      </c>
      <c r="M22" s="455">
        <v>1749</v>
      </c>
      <c r="N22" s="456">
        <v>17268649.191407483</v>
      </c>
      <c r="O22" s="475" t="s">
        <v>437</v>
      </c>
      <c r="P22" s="458">
        <v>4.0389999999999997</v>
      </c>
      <c r="Q22" s="373" t="s">
        <v>439</v>
      </c>
      <c r="R22" s="496" t="s">
        <v>439</v>
      </c>
      <c r="S22" s="16">
        <v>121</v>
      </c>
      <c r="T22" s="498">
        <f t="shared" si="1"/>
        <v>121</v>
      </c>
      <c r="U22" s="16">
        <v>0</v>
      </c>
      <c r="V22" s="498">
        <f t="shared" si="1"/>
        <v>0</v>
      </c>
      <c r="W22" s="16">
        <v>0</v>
      </c>
      <c r="X22" s="498">
        <f t="shared" si="2"/>
        <v>0</v>
      </c>
      <c r="Y22" s="16">
        <v>0</v>
      </c>
      <c r="Z22" s="498">
        <f t="shared" si="3"/>
        <v>0</v>
      </c>
      <c r="AA22" s="16">
        <f t="shared" si="20"/>
        <v>121</v>
      </c>
      <c r="AB22" s="498">
        <f t="shared" si="20"/>
        <v>121</v>
      </c>
      <c r="AC22" s="16">
        <v>909.9</v>
      </c>
      <c r="AD22" s="498">
        <f t="shared" si="21"/>
        <v>909.9</v>
      </c>
      <c r="AE22" s="16">
        <v>0</v>
      </c>
      <c r="AF22" s="498">
        <f t="shared" si="22"/>
        <v>0</v>
      </c>
      <c r="AG22" s="16">
        <v>0</v>
      </c>
      <c r="AH22" s="498">
        <f t="shared" si="23"/>
        <v>0</v>
      </c>
      <c r="AI22" s="16">
        <v>0</v>
      </c>
      <c r="AJ22" s="498">
        <f t="shared" si="24"/>
        <v>0</v>
      </c>
      <c r="AK22" s="500">
        <f t="shared" si="25"/>
        <v>909.9</v>
      </c>
      <c r="AL22" s="501">
        <f t="shared" si="25"/>
        <v>909.9</v>
      </c>
      <c r="AM22" s="502">
        <f t="shared" si="19"/>
        <v>0.22527853429066602</v>
      </c>
      <c r="AN22" s="503">
        <f t="shared" si="26"/>
        <v>1482554.6639999999</v>
      </c>
      <c r="AO22" s="504">
        <f t="shared" si="26"/>
        <v>1482554.6639999999</v>
      </c>
      <c r="AP22" s="503">
        <f t="shared" si="27"/>
        <v>0</v>
      </c>
      <c r="AQ22" s="504">
        <f t="shared" si="27"/>
        <v>0</v>
      </c>
      <c r="AR22" s="503">
        <f t="shared" si="28"/>
        <v>0</v>
      </c>
      <c r="AS22" s="9">
        <f t="shared" si="13"/>
        <v>0</v>
      </c>
      <c r="AT22" s="503">
        <f t="shared" si="29"/>
        <v>0</v>
      </c>
      <c r="AU22" s="9">
        <f t="shared" si="15"/>
        <v>0</v>
      </c>
      <c r="AV22" s="505">
        <f t="shared" si="30"/>
        <v>1482554.6639999999</v>
      </c>
      <c r="AW22" s="506">
        <f t="shared" si="30"/>
        <v>1482554.6639999999</v>
      </c>
      <c r="AX22" s="20" t="s">
        <v>358</v>
      </c>
      <c r="AY22" s="507" t="s">
        <v>358</v>
      </c>
      <c r="AZ22" s="507" t="s">
        <v>358</v>
      </c>
      <c r="BA22" s="507" t="s">
        <v>358</v>
      </c>
      <c r="BB22" s="507" t="s">
        <v>358</v>
      </c>
      <c r="BC22" s="507" t="s">
        <v>358</v>
      </c>
      <c r="BD22" s="507" t="s">
        <v>358</v>
      </c>
      <c r="BE22" s="507" t="s">
        <v>358</v>
      </c>
      <c r="BF22" s="474">
        <f t="shared" si="17"/>
        <v>17268649.191407483</v>
      </c>
      <c r="BG22" s="475">
        <v>0</v>
      </c>
      <c r="BH22" s="476">
        <f t="shared" si="31"/>
        <v>4.0389999999999997</v>
      </c>
      <c r="BI22" s="475">
        <v>0</v>
      </c>
      <c r="BJ22" s="477">
        <f>(((92178/SUM(P$15:P$70))*P22)/92178)*21417</f>
        <v>821.16118882195315</v>
      </c>
      <c r="BK22" s="475">
        <v>0</v>
      </c>
      <c r="BL22" s="475">
        <v>0.95</v>
      </c>
      <c r="BM22" s="475">
        <v>0</v>
      </c>
      <c r="BN22" s="478" t="s">
        <v>358</v>
      </c>
      <c r="BO22" s="475">
        <v>0</v>
      </c>
      <c r="BP22" s="475">
        <v>0</v>
      </c>
      <c r="BQ22" s="479">
        <v>1.3333333333333333</v>
      </c>
      <c r="BR22" s="480"/>
      <c r="BS22" s="457">
        <v>0</v>
      </c>
      <c r="BT22" s="481" t="s">
        <v>362</v>
      </c>
      <c r="BU22" s="457" t="s">
        <v>358</v>
      </c>
      <c r="BV22" s="483">
        <v>0</v>
      </c>
      <c r="BW22" s="508" t="s">
        <v>358</v>
      </c>
      <c r="BX22" s="485" t="s">
        <v>358</v>
      </c>
      <c r="BY22" s="486">
        <v>101.87</v>
      </c>
      <c r="BZ22" s="487">
        <v>11.133330000000001</v>
      </c>
      <c r="CA22" s="488">
        <v>28.22</v>
      </c>
      <c r="CB22" s="489">
        <v>-38.616669999999999</v>
      </c>
      <c r="CC22" s="490">
        <v>1.47</v>
      </c>
      <c r="CD22" s="491">
        <v>-5.5666699999999958E-2</v>
      </c>
      <c r="CE22" s="491">
        <v>0.41599999999999998</v>
      </c>
      <c r="CF22" s="458">
        <v>-0.41233330000000007</v>
      </c>
      <c r="CG22" s="364" t="s">
        <v>358</v>
      </c>
      <c r="CH22" s="373" t="s">
        <v>358</v>
      </c>
      <c r="CI22" s="509" t="s">
        <v>358</v>
      </c>
      <c r="CJ22" s="459" t="s">
        <v>358</v>
      </c>
      <c r="CK22" s="483" t="s">
        <v>358</v>
      </c>
      <c r="CL22" s="483">
        <v>0</v>
      </c>
    </row>
    <row r="23" spans="1:90" ht="30" customHeight="1" x14ac:dyDescent="0.3">
      <c r="A23" s="57" t="str">
        <f t="shared" si="0"/>
        <v>Unitil - FG&amp;E</v>
      </c>
      <c r="B23" s="63" t="s">
        <v>358</v>
      </c>
      <c r="C23" s="63" t="s">
        <v>358</v>
      </c>
      <c r="D23" s="55" t="s">
        <v>366</v>
      </c>
      <c r="E23" s="55" t="s">
        <v>360</v>
      </c>
      <c r="F23" s="448"/>
      <c r="G23" s="448"/>
      <c r="H23" s="449"/>
      <c r="I23" s="511"/>
      <c r="J23" s="448"/>
      <c r="K23" s="448" t="s">
        <v>440</v>
      </c>
      <c r="L23" s="448"/>
      <c r="M23" s="448" t="s">
        <v>440</v>
      </c>
      <c r="N23" s="512" t="s">
        <v>440</v>
      </c>
      <c r="O23" s="512"/>
      <c r="P23" s="513" t="s">
        <v>440</v>
      </c>
      <c r="Q23" s="514"/>
      <c r="R23" s="513"/>
      <c r="S23" s="515"/>
      <c r="T23" s="449"/>
      <c r="U23" s="515"/>
      <c r="V23" s="449"/>
      <c r="W23" s="515"/>
      <c r="X23" s="449"/>
      <c r="Y23" s="515"/>
      <c r="Z23" s="449">
        <f t="shared" si="3"/>
        <v>0</v>
      </c>
      <c r="AA23" s="515"/>
      <c r="AB23" s="449"/>
      <c r="AC23" s="515"/>
      <c r="AD23" s="449"/>
      <c r="AE23" s="515"/>
      <c r="AF23" s="449"/>
      <c r="AG23" s="515"/>
      <c r="AH23" s="449"/>
      <c r="AI23" s="515"/>
      <c r="AJ23" s="449"/>
      <c r="AK23" s="511"/>
      <c r="AL23" s="449"/>
      <c r="AM23" s="518"/>
      <c r="AN23" s="515"/>
      <c r="AO23" s="449"/>
      <c r="AP23" s="515"/>
      <c r="AQ23" s="449"/>
      <c r="AR23" s="515"/>
      <c r="AS23" s="449">
        <f t="shared" si="13"/>
        <v>0</v>
      </c>
      <c r="AT23" s="515"/>
      <c r="AU23" s="449">
        <f t="shared" si="15"/>
        <v>0</v>
      </c>
      <c r="AV23" s="515"/>
      <c r="AW23" s="449"/>
      <c r="AX23" s="20" t="s">
        <v>358</v>
      </c>
      <c r="AY23" s="507" t="s">
        <v>358</v>
      </c>
      <c r="AZ23" s="507" t="s">
        <v>358</v>
      </c>
      <c r="BA23" s="507" t="s">
        <v>358</v>
      </c>
      <c r="BB23" s="507" t="s">
        <v>358</v>
      </c>
      <c r="BC23" s="507" t="s">
        <v>358</v>
      </c>
      <c r="BD23" s="507" t="s">
        <v>358</v>
      </c>
      <c r="BE23" s="507" t="s">
        <v>358</v>
      </c>
      <c r="BF23" s="512"/>
      <c r="BG23" s="480"/>
      <c r="BH23" s="480"/>
      <c r="BI23" s="480"/>
      <c r="BJ23" s="519"/>
      <c r="BK23" s="480"/>
      <c r="BL23" s="480"/>
      <c r="BM23" s="480"/>
      <c r="BN23" s="480"/>
      <c r="BO23" s="480"/>
      <c r="BP23" s="480"/>
      <c r="BQ23" s="480"/>
      <c r="BR23" s="480"/>
      <c r="BS23" s="457">
        <v>0</v>
      </c>
      <c r="BT23" s="481" t="s">
        <v>362</v>
      </c>
      <c r="BU23" s="457" t="s">
        <v>358</v>
      </c>
      <c r="BV23" s="483">
        <v>0</v>
      </c>
      <c r="BW23" s="508" t="s">
        <v>358</v>
      </c>
      <c r="BX23" s="485" t="s">
        <v>358</v>
      </c>
      <c r="BY23" s="520"/>
      <c r="BZ23" s="521"/>
      <c r="CA23" s="522"/>
      <c r="CB23" s="523"/>
      <c r="CC23" s="524"/>
      <c r="CD23" s="525"/>
      <c r="CE23" s="525"/>
      <c r="CF23" s="526"/>
      <c r="CG23" s="364" t="s">
        <v>358</v>
      </c>
      <c r="CH23" s="373" t="s">
        <v>358</v>
      </c>
      <c r="CI23" s="509" t="s">
        <v>358</v>
      </c>
      <c r="CJ23" s="459" t="s">
        <v>358</v>
      </c>
      <c r="CK23" s="483" t="s">
        <v>358</v>
      </c>
      <c r="CL23" s="483">
        <v>0</v>
      </c>
    </row>
    <row r="24" spans="1:90" ht="30" customHeight="1" x14ac:dyDescent="0.3">
      <c r="A24" s="57" t="str">
        <f t="shared" si="0"/>
        <v>Unitil - FG&amp;E</v>
      </c>
      <c r="B24" s="63" t="s">
        <v>358</v>
      </c>
      <c r="C24" s="63" t="s">
        <v>358</v>
      </c>
      <c r="D24" s="55" t="s">
        <v>370</v>
      </c>
      <c r="E24" s="55" t="s">
        <v>370</v>
      </c>
      <c r="F24" s="55" t="s">
        <v>371</v>
      </c>
      <c r="G24" s="55" t="s">
        <v>370</v>
      </c>
      <c r="H24" s="9" t="s">
        <v>362</v>
      </c>
      <c r="I24" s="15" t="s">
        <v>435</v>
      </c>
      <c r="J24" s="114" t="s">
        <v>436</v>
      </c>
      <c r="K24" s="774">
        <v>8.8439999999999994</v>
      </c>
      <c r="L24" s="454">
        <v>6.7202908465469516E-2</v>
      </c>
      <c r="M24" s="455">
        <v>0</v>
      </c>
      <c r="N24" s="456">
        <v>0</v>
      </c>
      <c r="O24" s="475" t="s">
        <v>358</v>
      </c>
      <c r="P24" s="458">
        <v>0</v>
      </c>
      <c r="Q24" s="373" t="s">
        <v>438</v>
      </c>
      <c r="R24" s="496" t="s">
        <v>439</v>
      </c>
      <c r="S24" s="16">
        <v>0</v>
      </c>
      <c r="T24" s="498">
        <f t="shared" si="1"/>
        <v>0</v>
      </c>
      <c r="U24" s="16">
        <v>0</v>
      </c>
      <c r="V24" s="498">
        <f t="shared" si="1"/>
        <v>0</v>
      </c>
      <c r="W24" s="16">
        <v>0</v>
      </c>
      <c r="X24" s="498">
        <f t="shared" si="2"/>
        <v>0</v>
      </c>
      <c r="Y24" s="16">
        <v>1</v>
      </c>
      <c r="Z24" s="498">
        <v>0</v>
      </c>
      <c r="AA24" s="16">
        <f t="shared" ref="AA24:AB27" si="32">S24+U24+W24+Y24</f>
        <v>1</v>
      </c>
      <c r="AB24" s="498">
        <f t="shared" si="32"/>
        <v>0</v>
      </c>
      <c r="AC24" s="16">
        <v>0</v>
      </c>
      <c r="AD24" s="498">
        <f t="shared" ref="AD24:AD27" si="33">AC24</f>
        <v>0</v>
      </c>
      <c r="AE24" s="16">
        <v>0</v>
      </c>
      <c r="AF24" s="498">
        <f t="shared" ref="AF24:AF27" si="34">AE24</f>
        <v>0</v>
      </c>
      <c r="AG24" s="16">
        <v>0</v>
      </c>
      <c r="AH24" s="498">
        <f t="shared" ref="AH24:AH27" si="35">AG24</f>
        <v>0</v>
      </c>
      <c r="AI24" s="16">
        <v>2000</v>
      </c>
      <c r="AJ24" s="498">
        <v>0</v>
      </c>
      <c r="AK24" s="500">
        <f t="shared" ref="AK24:AL27" si="36">AC24+AE24+AG24+AI24</f>
        <v>2000</v>
      </c>
      <c r="AL24" s="501">
        <f t="shared" si="36"/>
        <v>0</v>
      </c>
      <c r="AM24" s="502" t="str">
        <f t="shared" si="19"/>
        <v/>
      </c>
      <c r="AN24" s="503">
        <f t="shared" ref="AN24:AO27" si="37">AC24*0.186*8760</f>
        <v>0</v>
      </c>
      <c r="AO24" s="504">
        <f t="shared" si="37"/>
        <v>0</v>
      </c>
      <c r="AP24" s="503">
        <f t="shared" ref="AP24:AQ27" si="38">AE24*8760</f>
        <v>0</v>
      </c>
      <c r="AQ24" s="504">
        <f t="shared" si="38"/>
        <v>0</v>
      </c>
      <c r="AR24" s="503">
        <f t="shared" ref="AR24:AR27" si="39">AG24*0.186*8760</f>
        <v>0</v>
      </c>
      <c r="AS24" s="9">
        <f t="shared" si="13"/>
        <v>0</v>
      </c>
      <c r="AT24" s="503">
        <f t="shared" ref="AT24:AT27" si="40">AI24*0.186*8760</f>
        <v>3258720</v>
      </c>
      <c r="AU24" s="9">
        <f t="shared" si="15"/>
        <v>0</v>
      </c>
      <c r="AV24" s="505">
        <f t="shared" ref="AV24:AW27" si="41">AN24+AP24+AR24+AT24</f>
        <v>3258720</v>
      </c>
      <c r="AW24" s="506">
        <f t="shared" si="41"/>
        <v>0</v>
      </c>
      <c r="AX24" s="20" t="s">
        <v>358</v>
      </c>
      <c r="AY24" s="507" t="s">
        <v>358</v>
      </c>
      <c r="AZ24" s="507" t="s">
        <v>358</v>
      </c>
      <c r="BA24" s="507" t="s">
        <v>358</v>
      </c>
      <c r="BB24" s="507" t="s">
        <v>358</v>
      </c>
      <c r="BC24" s="507" t="s">
        <v>358</v>
      </c>
      <c r="BD24" s="507" t="s">
        <v>358</v>
      </c>
      <c r="BE24" s="507" t="s">
        <v>358</v>
      </c>
      <c r="BF24" s="474">
        <v>0</v>
      </c>
      <c r="BG24" s="475">
        <v>0</v>
      </c>
      <c r="BH24" s="476">
        <v>0</v>
      </c>
      <c r="BI24" s="475">
        <v>0</v>
      </c>
      <c r="BJ24" s="477">
        <f>(((92178/SUM(P$15:P$70))*P24)/92178)*21417</f>
        <v>0</v>
      </c>
      <c r="BK24" s="475">
        <v>0</v>
      </c>
      <c r="BL24" s="475">
        <v>0.95</v>
      </c>
      <c r="BM24" s="475">
        <v>0</v>
      </c>
      <c r="BN24" s="478" t="s">
        <v>358</v>
      </c>
      <c r="BO24" s="475">
        <v>0</v>
      </c>
      <c r="BP24" s="475">
        <v>0</v>
      </c>
      <c r="BQ24" s="479">
        <v>0</v>
      </c>
      <c r="BR24" s="480"/>
      <c r="BS24" s="457">
        <v>0</v>
      </c>
      <c r="BT24" s="481" t="s">
        <v>362</v>
      </c>
      <c r="BU24" s="457" t="s">
        <v>358</v>
      </c>
      <c r="BV24" s="483">
        <v>0</v>
      </c>
      <c r="BW24" s="508" t="s">
        <v>358</v>
      </c>
      <c r="BX24" s="485" t="s">
        <v>358</v>
      </c>
      <c r="BY24" s="486" t="s">
        <v>358</v>
      </c>
      <c r="BZ24" s="487" t="s">
        <v>358</v>
      </c>
      <c r="CA24" s="488" t="s">
        <v>358</v>
      </c>
      <c r="CB24" s="489" t="s">
        <v>358</v>
      </c>
      <c r="CC24" s="490" t="s">
        <v>358</v>
      </c>
      <c r="CD24" s="491" t="s">
        <v>358</v>
      </c>
      <c r="CE24" s="491" t="s">
        <v>358</v>
      </c>
      <c r="CF24" s="458" t="s">
        <v>358</v>
      </c>
      <c r="CG24" s="364" t="s">
        <v>358</v>
      </c>
      <c r="CH24" s="373" t="s">
        <v>358</v>
      </c>
      <c r="CI24" s="509" t="s">
        <v>358</v>
      </c>
      <c r="CJ24" s="459" t="s">
        <v>358</v>
      </c>
      <c r="CK24" s="483" t="s">
        <v>358</v>
      </c>
      <c r="CL24" s="483">
        <v>0</v>
      </c>
    </row>
    <row r="25" spans="1:90" ht="30" customHeight="1" x14ac:dyDescent="0.3">
      <c r="A25" s="57" t="str">
        <f t="shared" si="0"/>
        <v>Unitil - FG&amp;E</v>
      </c>
      <c r="B25" s="63" t="s">
        <v>358</v>
      </c>
      <c r="C25" s="63" t="s">
        <v>358</v>
      </c>
      <c r="D25" s="55" t="s">
        <v>370</v>
      </c>
      <c r="E25" s="55" t="s">
        <v>370</v>
      </c>
      <c r="F25" s="55" t="s">
        <v>372</v>
      </c>
      <c r="G25" s="55" t="s">
        <v>370</v>
      </c>
      <c r="H25" s="9" t="s">
        <v>362</v>
      </c>
      <c r="I25" s="15" t="s">
        <v>435</v>
      </c>
      <c r="J25" s="114" t="s">
        <v>436</v>
      </c>
      <c r="K25" s="774">
        <v>8.8439999999999994</v>
      </c>
      <c r="L25" s="454">
        <v>6.4446973286670456E-2</v>
      </c>
      <c r="M25" s="455">
        <v>1</v>
      </c>
      <c r="N25" s="456">
        <v>17850113.982205063</v>
      </c>
      <c r="O25" s="475" t="s">
        <v>437</v>
      </c>
      <c r="P25" s="458">
        <v>4.1749999999999998</v>
      </c>
      <c r="Q25" s="373" t="s">
        <v>438</v>
      </c>
      <c r="R25" s="496" t="s">
        <v>439</v>
      </c>
      <c r="S25" s="16">
        <v>0</v>
      </c>
      <c r="T25" s="498">
        <f t="shared" si="1"/>
        <v>0</v>
      </c>
      <c r="U25" s="16">
        <v>0</v>
      </c>
      <c r="V25" s="498">
        <f t="shared" si="1"/>
        <v>0</v>
      </c>
      <c r="W25" s="16">
        <v>0</v>
      </c>
      <c r="X25" s="498">
        <f t="shared" si="2"/>
        <v>0</v>
      </c>
      <c r="Y25" s="16">
        <v>0</v>
      </c>
      <c r="Z25" s="498">
        <f t="shared" si="3"/>
        <v>0</v>
      </c>
      <c r="AA25" s="16">
        <f t="shared" si="32"/>
        <v>0</v>
      </c>
      <c r="AB25" s="498">
        <f t="shared" si="32"/>
        <v>0</v>
      </c>
      <c r="AC25" s="16">
        <v>0</v>
      </c>
      <c r="AD25" s="498">
        <f t="shared" si="33"/>
        <v>0</v>
      </c>
      <c r="AE25" s="16">
        <v>0</v>
      </c>
      <c r="AF25" s="498">
        <f t="shared" si="34"/>
        <v>0</v>
      </c>
      <c r="AG25" s="16">
        <v>0</v>
      </c>
      <c r="AH25" s="498">
        <f t="shared" si="35"/>
        <v>0</v>
      </c>
      <c r="AI25" s="16">
        <v>0</v>
      </c>
      <c r="AJ25" s="498">
        <f t="shared" ref="AJ25:AJ27" si="42">AI25</f>
        <v>0</v>
      </c>
      <c r="AK25" s="500">
        <f t="shared" si="36"/>
        <v>0</v>
      </c>
      <c r="AL25" s="501">
        <f t="shared" si="36"/>
        <v>0</v>
      </c>
      <c r="AM25" s="502">
        <f t="shared" si="19"/>
        <v>0</v>
      </c>
      <c r="AN25" s="503">
        <f t="shared" si="37"/>
        <v>0</v>
      </c>
      <c r="AO25" s="504">
        <f t="shared" si="37"/>
        <v>0</v>
      </c>
      <c r="AP25" s="503">
        <f t="shared" si="38"/>
        <v>0</v>
      </c>
      <c r="AQ25" s="504">
        <f t="shared" si="38"/>
        <v>0</v>
      </c>
      <c r="AR25" s="503">
        <f t="shared" si="39"/>
        <v>0</v>
      </c>
      <c r="AS25" s="9">
        <f t="shared" si="13"/>
        <v>0</v>
      </c>
      <c r="AT25" s="503">
        <f t="shared" si="40"/>
        <v>0</v>
      </c>
      <c r="AU25" s="9">
        <f t="shared" si="15"/>
        <v>0</v>
      </c>
      <c r="AV25" s="505">
        <f t="shared" si="41"/>
        <v>0</v>
      </c>
      <c r="AW25" s="506">
        <f t="shared" si="41"/>
        <v>0</v>
      </c>
      <c r="AX25" s="20" t="s">
        <v>358</v>
      </c>
      <c r="AY25" s="507" t="s">
        <v>358</v>
      </c>
      <c r="AZ25" s="507" t="s">
        <v>358</v>
      </c>
      <c r="BA25" s="507" t="s">
        <v>358</v>
      </c>
      <c r="BB25" s="507" t="s">
        <v>358</v>
      </c>
      <c r="BC25" s="507" t="s">
        <v>358</v>
      </c>
      <c r="BD25" s="507" t="s">
        <v>358</v>
      </c>
      <c r="BE25" s="507" t="s">
        <v>358</v>
      </c>
      <c r="BF25" s="474">
        <f t="shared" si="17"/>
        <v>17850113.982205063</v>
      </c>
      <c r="BG25" s="475">
        <v>0</v>
      </c>
      <c r="BH25" s="476">
        <f t="shared" ref="BH25:BH27" si="43">P25</f>
        <v>4.1749999999999998</v>
      </c>
      <c r="BI25" s="475">
        <v>0</v>
      </c>
      <c r="BJ25" s="477">
        <f>(((92178/SUM(P$15:P$70))*P25)/92178)*21417</f>
        <v>848.81108277584917</v>
      </c>
      <c r="BK25" s="475">
        <v>0</v>
      </c>
      <c r="BL25" s="475">
        <v>0.95</v>
      </c>
      <c r="BM25" s="475">
        <v>0</v>
      </c>
      <c r="BN25" s="478" t="s">
        <v>358</v>
      </c>
      <c r="BO25" s="475">
        <v>0</v>
      </c>
      <c r="BP25" s="475">
        <v>0</v>
      </c>
      <c r="BQ25" s="479">
        <v>0</v>
      </c>
      <c r="BR25" s="480"/>
      <c r="BS25" s="457">
        <v>0</v>
      </c>
      <c r="BT25" s="481" t="s">
        <v>362</v>
      </c>
      <c r="BU25" s="457" t="s">
        <v>358</v>
      </c>
      <c r="BV25" s="483">
        <v>0</v>
      </c>
      <c r="BW25" s="508" t="s">
        <v>358</v>
      </c>
      <c r="BX25" s="485" t="s">
        <v>358</v>
      </c>
      <c r="BY25" s="486">
        <v>69</v>
      </c>
      <c r="BZ25" s="487">
        <v>-21.909999999999997</v>
      </c>
      <c r="CA25" s="488">
        <v>0</v>
      </c>
      <c r="CB25" s="489">
        <v>0</v>
      </c>
      <c r="CC25" s="490">
        <v>1</v>
      </c>
      <c r="CD25" s="491">
        <v>0</v>
      </c>
      <c r="CE25" s="491">
        <v>0</v>
      </c>
      <c r="CF25" s="458">
        <v>0</v>
      </c>
      <c r="CG25" s="364" t="s">
        <v>358</v>
      </c>
      <c r="CH25" s="373" t="s">
        <v>358</v>
      </c>
      <c r="CI25" s="509" t="s">
        <v>358</v>
      </c>
      <c r="CJ25" s="459" t="s">
        <v>358</v>
      </c>
      <c r="CK25" s="483" t="s">
        <v>358</v>
      </c>
      <c r="CL25" s="483">
        <v>0</v>
      </c>
    </row>
    <row r="26" spans="1:90" ht="30" customHeight="1" x14ac:dyDescent="0.3">
      <c r="A26" s="57" t="str">
        <f t="shared" si="0"/>
        <v>Unitil - FG&amp;E</v>
      </c>
      <c r="B26" s="63" t="s">
        <v>358</v>
      </c>
      <c r="C26" s="63" t="s">
        <v>358</v>
      </c>
      <c r="D26" s="55" t="s">
        <v>370</v>
      </c>
      <c r="E26" s="55" t="s">
        <v>370</v>
      </c>
      <c r="F26" s="55" t="s">
        <v>373</v>
      </c>
      <c r="G26" s="55" t="s">
        <v>374</v>
      </c>
      <c r="H26" s="9" t="s">
        <v>362</v>
      </c>
      <c r="I26" s="15" t="s">
        <v>435</v>
      </c>
      <c r="J26" s="114" t="s">
        <v>436</v>
      </c>
      <c r="K26" s="774">
        <v>8.8439999999999994</v>
      </c>
      <c r="L26" s="454">
        <v>41.267537850897064</v>
      </c>
      <c r="M26" s="455">
        <v>1523</v>
      </c>
      <c r="N26" s="456">
        <v>22929379.948878024</v>
      </c>
      <c r="O26" s="475" t="s">
        <v>437</v>
      </c>
      <c r="P26" s="458">
        <v>5.3630000000000004</v>
      </c>
      <c r="Q26" s="373" t="s">
        <v>438</v>
      </c>
      <c r="R26" s="496" t="s">
        <v>439</v>
      </c>
      <c r="S26" s="16">
        <v>166</v>
      </c>
      <c r="T26" s="498">
        <f t="shared" si="1"/>
        <v>166</v>
      </c>
      <c r="U26" s="16">
        <v>0</v>
      </c>
      <c r="V26" s="498">
        <f t="shared" si="1"/>
        <v>0</v>
      </c>
      <c r="W26" s="16">
        <v>0</v>
      </c>
      <c r="X26" s="498">
        <f t="shared" si="2"/>
        <v>0</v>
      </c>
      <c r="Y26" s="16">
        <v>0</v>
      </c>
      <c r="Z26" s="498">
        <f t="shared" si="3"/>
        <v>0</v>
      </c>
      <c r="AA26" s="16">
        <f t="shared" si="32"/>
        <v>166</v>
      </c>
      <c r="AB26" s="498">
        <f t="shared" si="32"/>
        <v>166</v>
      </c>
      <c r="AC26" s="16">
        <v>1564.4</v>
      </c>
      <c r="AD26" s="498">
        <f t="shared" si="33"/>
        <v>1564.4</v>
      </c>
      <c r="AE26" s="16">
        <v>0</v>
      </c>
      <c r="AF26" s="498">
        <f t="shared" si="34"/>
        <v>0</v>
      </c>
      <c r="AG26" s="16">
        <v>0</v>
      </c>
      <c r="AH26" s="498">
        <f t="shared" si="35"/>
        <v>0</v>
      </c>
      <c r="AI26" s="16">
        <v>0</v>
      </c>
      <c r="AJ26" s="498">
        <f t="shared" si="42"/>
        <v>0</v>
      </c>
      <c r="AK26" s="500">
        <f t="shared" si="36"/>
        <v>1564.4</v>
      </c>
      <c r="AL26" s="501">
        <f t="shared" si="36"/>
        <v>1564.4</v>
      </c>
      <c r="AM26" s="502">
        <f t="shared" si="19"/>
        <v>0.2917024053701287</v>
      </c>
      <c r="AN26" s="503">
        <f t="shared" si="37"/>
        <v>2548970.784</v>
      </c>
      <c r="AO26" s="504">
        <f t="shared" si="37"/>
        <v>2548970.784</v>
      </c>
      <c r="AP26" s="503">
        <f t="shared" si="38"/>
        <v>0</v>
      </c>
      <c r="AQ26" s="504">
        <f t="shared" si="38"/>
        <v>0</v>
      </c>
      <c r="AR26" s="503">
        <f t="shared" si="39"/>
        <v>0</v>
      </c>
      <c r="AS26" s="9">
        <f t="shared" si="13"/>
        <v>0</v>
      </c>
      <c r="AT26" s="503">
        <f t="shared" si="40"/>
        <v>0</v>
      </c>
      <c r="AU26" s="9">
        <f t="shared" si="15"/>
        <v>0</v>
      </c>
      <c r="AV26" s="505">
        <f t="shared" si="41"/>
        <v>2548970.784</v>
      </c>
      <c r="AW26" s="506">
        <f t="shared" si="41"/>
        <v>2548970.784</v>
      </c>
      <c r="AX26" s="20" t="s">
        <v>358</v>
      </c>
      <c r="AY26" s="507" t="s">
        <v>358</v>
      </c>
      <c r="AZ26" s="507" t="s">
        <v>358</v>
      </c>
      <c r="BA26" s="507" t="s">
        <v>358</v>
      </c>
      <c r="BB26" s="507" t="s">
        <v>358</v>
      </c>
      <c r="BC26" s="507" t="s">
        <v>358</v>
      </c>
      <c r="BD26" s="507" t="s">
        <v>358</v>
      </c>
      <c r="BE26" s="507" t="s">
        <v>358</v>
      </c>
      <c r="BF26" s="474">
        <f t="shared" si="17"/>
        <v>22929379.948878024</v>
      </c>
      <c r="BG26" s="475">
        <v>0</v>
      </c>
      <c r="BH26" s="476">
        <f t="shared" si="43"/>
        <v>5.3630000000000004</v>
      </c>
      <c r="BI26" s="475">
        <v>0</v>
      </c>
      <c r="BJ26" s="477">
        <f>(((92178/SUM(P$15:P$70))*P26)/92178)*21417</f>
        <v>1090.3410387848812</v>
      </c>
      <c r="BK26" s="475">
        <v>0</v>
      </c>
      <c r="BL26" s="475">
        <v>0.95</v>
      </c>
      <c r="BM26" s="475">
        <v>0</v>
      </c>
      <c r="BN26" s="478" t="s">
        <v>358</v>
      </c>
      <c r="BO26" s="475">
        <v>0</v>
      </c>
      <c r="BP26" s="475">
        <v>0</v>
      </c>
      <c r="BQ26" s="479">
        <v>1</v>
      </c>
      <c r="BR26" s="480"/>
      <c r="BS26" s="457">
        <v>0</v>
      </c>
      <c r="BT26" s="481" t="s">
        <v>362</v>
      </c>
      <c r="BU26" s="457" t="s">
        <v>358</v>
      </c>
      <c r="BV26" s="483">
        <v>0</v>
      </c>
      <c r="BW26" s="508" t="s">
        <v>358</v>
      </c>
      <c r="BX26" s="485" t="s">
        <v>358</v>
      </c>
      <c r="BY26" s="486">
        <v>204.34</v>
      </c>
      <c r="BZ26" s="487">
        <v>-42.493300000000005</v>
      </c>
      <c r="CA26" s="488">
        <v>135.29</v>
      </c>
      <c r="CB26" s="489">
        <v>48.153329999999997</v>
      </c>
      <c r="CC26" s="490">
        <v>2.0760000000000001</v>
      </c>
      <c r="CD26" s="491">
        <v>-0.65166669999999982</v>
      </c>
      <c r="CE26" s="491">
        <v>1.075</v>
      </c>
      <c r="CF26" s="458">
        <v>-0.24233330000000008</v>
      </c>
      <c r="CG26" s="364" t="s">
        <v>358</v>
      </c>
      <c r="CH26" s="373" t="s">
        <v>358</v>
      </c>
      <c r="CI26" s="509" t="s">
        <v>358</v>
      </c>
      <c r="CJ26" s="459" t="s">
        <v>358</v>
      </c>
      <c r="CK26" s="483" t="s">
        <v>358</v>
      </c>
      <c r="CL26" s="483">
        <v>0</v>
      </c>
    </row>
    <row r="27" spans="1:90" ht="30" customHeight="1" x14ac:dyDescent="0.3">
      <c r="A27" s="57" t="str">
        <f t="shared" si="0"/>
        <v>Unitil - FG&amp;E</v>
      </c>
      <c r="B27" s="63" t="s">
        <v>358</v>
      </c>
      <c r="C27" s="63" t="s">
        <v>358</v>
      </c>
      <c r="D27" s="55" t="s">
        <v>370</v>
      </c>
      <c r="E27" s="55" t="s">
        <v>370</v>
      </c>
      <c r="F27" s="55" t="s">
        <v>375</v>
      </c>
      <c r="G27" s="55" t="s">
        <v>370</v>
      </c>
      <c r="H27" s="9" t="s">
        <v>362</v>
      </c>
      <c r="I27" s="15" t="s">
        <v>435</v>
      </c>
      <c r="J27" s="114" t="s">
        <v>436</v>
      </c>
      <c r="K27" s="774">
        <v>8.8439999999999994</v>
      </c>
      <c r="L27" s="454">
        <v>11.412692916123088</v>
      </c>
      <c r="M27" s="455">
        <v>577</v>
      </c>
      <c r="N27" s="456">
        <v>6272123.8830885803</v>
      </c>
      <c r="O27" s="475" t="s">
        <v>437</v>
      </c>
      <c r="P27" s="458">
        <v>1.4670000000000001</v>
      </c>
      <c r="Q27" s="373" t="s">
        <v>438</v>
      </c>
      <c r="R27" s="496" t="s">
        <v>439</v>
      </c>
      <c r="S27" s="16">
        <v>69</v>
      </c>
      <c r="T27" s="498">
        <f t="shared" si="1"/>
        <v>69</v>
      </c>
      <c r="U27" s="16">
        <v>0</v>
      </c>
      <c r="V27" s="498">
        <f t="shared" si="1"/>
        <v>0</v>
      </c>
      <c r="W27" s="16">
        <v>0</v>
      </c>
      <c r="X27" s="498">
        <f t="shared" si="2"/>
        <v>0</v>
      </c>
      <c r="Y27" s="16">
        <v>0</v>
      </c>
      <c r="Z27" s="498">
        <f t="shared" si="3"/>
        <v>0</v>
      </c>
      <c r="AA27" s="16">
        <f t="shared" si="32"/>
        <v>69</v>
      </c>
      <c r="AB27" s="498">
        <f t="shared" si="32"/>
        <v>69</v>
      </c>
      <c r="AC27" s="16">
        <v>475.1</v>
      </c>
      <c r="AD27" s="498">
        <f t="shared" si="33"/>
        <v>475.1</v>
      </c>
      <c r="AE27" s="16">
        <v>0</v>
      </c>
      <c r="AF27" s="498">
        <f t="shared" si="34"/>
        <v>0</v>
      </c>
      <c r="AG27" s="16">
        <v>0</v>
      </c>
      <c r="AH27" s="498">
        <f t="shared" si="35"/>
        <v>0</v>
      </c>
      <c r="AI27" s="16">
        <v>0</v>
      </c>
      <c r="AJ27" s="498">
        <f t="shared" si="42"/>
        <v>0</v>
      </c>
      <c r="AK27" s="500">
        <f t="shared" si="36"/>
        <v>475.1</v>
      </c>
      <c r="AL27" s="501">
        <f t="shared" si="36"/>
        <v>475.1</v>
      </c>
      <c r="AM27" s="502">
        <f t="shared" si="19"/>
        <v>0.32385821404226312</v>
      </c>
      <c r="AN27" s="503">
        <f t="shared" si="37"/>
        <v>774108.93599999999</v>
      </c>
      <c r="AO27" s="504">
        <f t="shared" si="37"/>
        <v>774108.93599999999</v>
      </c>
      <c r="AP27" s="503">
        <f t="shared" si="38"/>
        <v>0</v>
      </c>
      <c r="AQ27" s="504">
        <f t="shared" si="38"/>
        <v>0</v>
      </c>
      <c r="AR27" s="503">
        <f t="shared" si="39"/>
        <v>0</v>
      </c>
      <c r="AS27" s="9">
        <f t="shared" si="13"/>
        <v>0</v>
      </c>
      <c r="AT27" s="503">
        <f t="shared" si="40"/>
        <v>0</v>
      </c>
      <c r="AU27" s="9">
        <f t="shared" si="15"/>
        <v>0</v>
      </c>
      <c r="AV27" s="505">
        <f t="shared" si="41"/>
        <v>774108.93599999999</v>
      </c>
      <c r="AW27" s="506">
        <f t="shared" si="41"/>
        <v>774108.93599999999</v>
      </c>
      <c r="AX27" s="20" t="s">
        <v>358</v>
      </c>
      <c r="AY27" s="507" t="s">
        <v>358</v>
      </c>
      <c r="AZ27" s="507" t="s">
        <v>358</v>
      </c>
      <c r="BA27" s="507" t="s">
        <v>358</v>
      </c>
      <c r="BB27" s="507" t="s">
        <v>358</v>
      </c>
      <c r="BC27" s="507" t="s">
        <v>358</v>
      </c>
      <c r="BD27" s="507" t="s">
        <v>358</v>
      </c>
      <c r="BE27" s="507" t="s">
        <v>358</v>
      </c>
      <c r="BF27" s="474">
        <f t="shared" si="17"/>
        <v>6272123.8830885803</v>
      </c>
      <c r="BG27" s="475">
        <v>0</v>
      </c>
      <c r="BH27" s="476">
        <f t="shared" si="43"/>
        <v>1.4670000000000001</v>
      </c>
      <c r="BI27" s="475">
        <v>0</v>
      </c>
      <c r="BJ27" s="477">
        <f>(((92178/SUM(P$15:P$70))*P27)/92178)*21417</f>
        <v>298.25290022327442</v>
      </c>
      <c r="BK27" s="475">
        <v>0</v>
      </c>
      <c r="BL27" s="475">
        <v>0.95</v>
      </c>
      <c r="BM27" s="475">
        <v>0</v>
      </c>
      <c r="BN27" s="478" t="s">
        <v>358</v>
      </c>
      <c r="BO27" s="475">
        <v>0</v>
      </c>
      <c r="BP27" s="475">
        <v>0</v>
      </c>
      <c r="BQ27" s="479">
        <v>0.33333333333333331</v>
      </c>
      <c r="BR27" s="480"/>
      <c r="BS27" s="457">
        <v>0</v>
      </c>
      <c r="BT27" s="481" t="s">
        <v>362</v>
      </c>
      <c r="BU27" s="457" t="s">
        <v>358</v>
      </c>
      <c r="BV27" s="483">
        <v>0</v>
      </c>
      <c r="BW27" s="508" t="s">
        <v>358</v>
      </c>
      <c r="BX27" s="485" t="s">
        <v>358</v>
      </c>
      <c r="BY27" s="486">
        <v>152.85</v>
      </c>
      <c r="BZ27" s="487">
        <v>-80.336700000000008</v>
      </c>
      <c r="CA27" s="488">
        <v>67.37</v>
      </c>
      <c r="CB27" s="489">
        <v>15.083330000000004</v>
      </c>
      <c r="CC27" s="490">
        <v>2.7370000000000001</v>
      </c>
      <c r="CD27" s="491">
        <v>0.64933329999999989</v>
      </c>
      <c r="CE27" s="491">
        <v>0.91700000000000004</v>
      </c>
      <c r="CF27" s="458">
        <v>0.22200000000000009</v>
      </c>
      <c r="CG27" s="364" t="s">
        <v>358</v>
      </c>
      <c r="CH27" s="373" t="s">
        <v>358</v>
      </c>
      <c r="CI27" s="509" t="s">
        <v>358</v>
      </c>
      <c r="CJ27" s="459" t="s">
        <v>358</v>
      </c>
      <c r="CK27" s="483" t="s">
        <v>358</v>
      </c>
      <c r="CL27" s="483">
        <v>0</v>
      </c>
    </row>
    <row r="28" spans="1:90" ht="30" customHeight="1" x14ac:dyDescent="0.3">
      <c r="A28" s="57" t="str">
        <f t="shared" si="0"/>
        <v>Unitil - FG&amp;E</v>
      </c>
      <c r="B28" s="63" t="s">
        <v>358</v>
      </c>
      <c r="C28" s="63" t="s">
        <v>358</v>
      </c>
      <c r="D28" s="55" t="s">
        <v>370</v>
      </c>
      <c r="E28" s="55" t="s">
        <v>370</v>
      </c>
      <c r="F28" s="448"/>
      <c r="G28" s="448"/>
      <c r="H28" s="449"/>
      <c r="I28" s="511"/>
      <c r="J28" s="448"/>
      <c r="K28" s="448" t="s">
        <v>440</v>
      </c>
      <c r="L28" s="448"/>
      <c r="M28" s="448" t="s">
        <v>440</v>
      </c>
      <c r="N28" s="512" t="s">
        <v>440</v>
      </c>
      <c r="O28" s="512"/>
      <c r="P28" s="513" t="s">
        <v>440</v>
      </c>
      <c r="Q28" s="514"/>
      <c r="R28" s="513"/>
      <c r="S28" s="515"/>
      <c r="T28" s="449"/>
      <c r="U28" s="515"/>
      <c r="V28" s="449"/>
      <c r="W28" s="515"/>
      <c r="X28" s="449"/>
      <c r="Y28" s="515"/>
      <c r="Z28" s="449">
        <f t="shared" si="3"/>
        <v>0</v>
      </c>
      <c r="AA28" s="515"/>
      <c r="AB28" s="449"/>
      <c r="AC28" s="515"/>
      <c r="AD28" s="449"/>
      <c r="AE28" s="515"/>
      <c r="AF28" s="449"/>
      <c r="AG28" s="515"/>
      <c r="AH28" s="449"/>
      <c r="AI28" s="515"/>
      <c r="AJ28" s="449"/>
      <c r="AK28" s="511"/>
      <c r="AL28" s="449"/>
      <c r="AM28" s="518"/>
      <c r="AN28" s="515"/>
      <c r="AO28" s="449"/>
      <c r="AP28" s="515"/>
      <c r="AQ28" s="449"/>
      <c r="AR28" s="515"/>
      <c r="AS28" s="449">
        <f t="shared" si="13"/>
        <v>0</v>
      </c>
      <c r="AT28" s="515"/>
      <c r="AU28" s="449">
        <f t="shared" si="15"/>
        <v>0</v>
      </c>
      <c r="AV28" s="515"/>
      <c r="AW28" s="449"/>
      <c r="AX28" s="20" t="s">
        <v>358</v>
      </c>
      <c r="AY28" s="507" t="s">
        <v>358</v>
      </c>
      <c r="AZ28" s="507" t="s">
        <v>358</v>
      </c>
      <c r="BA28" s="507" t="s">
        <v>358</v>
      </c>
      <c r="BB28" s="507" t="s">
        <v>358</v>
      </c>
      <c r="BC28" s="507" t="s">
        <v>358</v>
      </c>
      <c r="BD28" s="507" t="s">
        <v>358</v>
      </c>
      <c r="BE28" s="507" t="s">
        <v>358</v>
      </c>
      <c r="BF28" s="512"/>
      <c r="BG28" s="480"/>
      <c r="BH28" s="480"/>
      <c r="BI28" s="480"/>
      <c r="BJ28" s="519"/>
      <c r="BK28" s="480"/>
      <c r="BL28" s="480"/>
      <c r="BM28" s="480"/>
      <c r="BN28" s="480"/>
      <c r="BO28" s="480"/>
      <c r="BP28" s="480"/>
      <c r="BQ28" s="480"/>
      <c r="BR28" s="480"/>
      <c r="BS28" s="457">
        <v>0</v>
      </c>
      <c r="BT28" s="481" t="s">
        <v>362</v>
      </c>
      <c r="BU28" s="457" t="s">
        <v>358</v>
      </c>
      <c r="BV28" s="483">
        <v>0</v>
      </c>
      <c r="BW28" s="508" t="s">
        <v>358</v>
      </c>
      <c r="BX28" s="485" t="s">
        <v>358</v>
      </c>
      <c r="BY28" s="520"/>
      <c r="BZ28" s="521"/>
      <c r="CA28" s="522"/>
      <c r="CB28" s="523"/>
      <c r="CC28" s="524"/>
      <c r="CD28" s="525"/>
      <c r="CE28" s="525"/>
      <c r="CF28" s="526"/>
      <c r="CG28" s="364" t="s">
        <v>358</v>
      </c>
      <c r="CH28" s="373" t="s">
        <v>358</v>
      </c>
      <c r="CI28" s="509" t="s">
        <v>358</v>
      </c>
      <c r="CJ28" s="459" t="s">
        <v>358</v>
      </c>
      <c r="CK28" s="483" t="s">
        <v>358</v>
      </c>
      <c r="CL28" s="483">
        <v>0</v>
      </c>
    </row>
    <row r="29" spans="1:90" ht="30" customHeight="1" x14ac:dyDescent="0.3">
      <c r="A29" s="57" t="str">
        <f t="shared" si="0"/>
        <v>Unitil - FG&amp;E</v>
      </c>
      <c r="B29" s="63" t="s">
        <v>358</v>
      </c>
      <c r="C29" s="63" t="s">
        <v>358</v>
      </c>
      <c r="D29" s="55" t="s">
        <v>376</v>
      </c>
      <c r="E29" s="55" t="s">
        <v>360</v>
      </c>
      <c r="F29" s="55" t="s">
        <v>377</v>
      </c>
      <c r="G29" s="55" t="s">
        <v>360</v>
      </c>
      <c r="H29" s="9" t="s">
        <v>362</v>
      </c>
      <c r="I29" s="15" t="s">
        <v>435</v>
      </c>
      <c r="J29" s="114" t="s">
        <v>436</v>
      </c>
      <c r="K29" s="774">
        <v>8.9160000000000004</v>
      </c>
      <c r="L29" s="454">
        <v>15.826221735016739</v>
      </c>
      <c r="M29" s="455">
        <v>906</v>
      </c>
      <c r="N29" s="456">
        <v>7358094.8894311171</v>
      </c>
      <c r="O29" s="475" t="s">
        <v>437</v>
      </c>
      <c r="P29" s="458">
        <v>1.7210000000000001</v>
      </c>
      <c r="Q29" s="373" t="s">
        <v>439</v>
      </c>
      <c r="R29" s="496" t="s">
        <v>439</v>
      </c>
      <c r="S29" s="16">
        <v>82</v>
      </c>
      <c r="T29" s="498">
        <f t="shared" si="1"/>
        <v>82</v>
      </c>
      <c r="U29" s="16">
        <v>0</v>
      </c>
      <c r="V29" s="498">
        <f t="shared" si="1"/>
        <v>0</v>
      </c>
      <c r="W29" s="16">
        <v>0</v>
      </c>
      <c r="X29" s="498">
        <f t="shared" si="2"/>
        <v>0</v>
      </c>
      <c r="Y29" s="16">
        <v>0</v>
      </c>
      <c r="Z29" s="498">
        <f t="shared" si="3"/>
        <v>0</v>
      </c>
      <c r="AA29" s="16">
        <f>S29+U29+W29+Y29</f>
        <v>82</v>
      </c>
      <c r="AB29" s="498">
        <f>T29+V29+X29+Z29</f>
        <v>82</v>
      </c>
      <c r="AC29" s="16">
        <v>540.5</v>
      </c>
      <c r="AD29" s="498">
        <f t="shared" ref="AD29" si="44">AC29</f>
        <v>540.5</v>
      </c>
      <c r="AE29" s="16">
        <v>0</v>
      </c>
      <c r="AF29" s="498">
        <f t="shared" ref="AF29" si="45">AE29</f>
        <v>0</v>
      </c>
      <c r="AG29" s="16">
        <v>0</v>
      </c>
      <c r="AH29" s="498">
        <f t="shared" ref="AH29" si="46">AG29</f>
        <v>0</v>
      </c>
      <c r="AI29" s="16">
        <v>0</v>
      </c>
      <c r="AJ29" s="498">
        <f t="shared" ref="AJ29" si="47">AI29</f>
        <v>0</v>
      </c>
      <c r="AK29" s="500">
        <f>AC29+AE29+AG29+AI29</f>
        <v>540.5</v>
      </c>
      <c r="AL29" s="501">
        <f>AD29+AF29+AH29+AJ29</f>
        <v>540.5</v>
      </c>
      <c r="AM29" s="502">
        <f t="shared" si="19"/>
        <v>0.31406159209761764</v>
      </c>
      <c r="AN29" s="503">
        <f t="shared" ref="AN29:AO29" si="48">AC29*0.186*8760</f>
        <v>880669.08</v>
      </c>
      <c r="AO29" s="504">
        <f t="shared" si="48"/>
        <v>880669.08</v>
      </c>
      <c r="AP29" s="503">
        <f t="shared" ref="AP29:AQ29" si="49">AE29*8760</f>
        <v>0</v>
      </c>
      <c r="AQ29" s="504">
        <f t="shared" si="49"/>
        <v>0</v>
      </c>
      <c r="AR29" s="503">
        <f t="shared" ref="AR29" si="50">AG29*0.186*8760</f>
        <v>0</v>
      </c>
      <c r="AS29" s="9">
        <f t="shared" si="13"/>
        <v>0</v>
      </c>
      <c r="AT29" s="503">
        <f>AI29*0.186*8760</f>
        <v>0</v>
      </c>
      <c r="AU29" s="9">
        <f t="shared" si="15"/>
        <v>0</v>
      </c>
      <c r="AV29" s="505">
        <f>AN29+AP29+AR29+AT29</f>
        <v>880669.08</v>
      </c>
      <c r="AW29" s="506">
        <f>AO29+AQ29+AS29+AU29</f>
        <v>880669.08</v>
      </c>
      <c r="AX29" s="20" t="s">
        <v>358</v>
      </c>
      <c r="AY29" s="507" t="s">
        <v>358</v>
      </c>
      <c r="AZ29" s="507" t="s">
        <v>358</v>
      </c>
      <c r="BA29" s="507" t="s">
        <v>358</v>
      </c>
      <c r="BB29" s="507" t="s">
        <v>358</v>
      </c>
      <c r="BC29" s="507" t="s">
        <v>358</v>
      </c>
      <c r="BD29" s="507" t="s">
        <v>358</v>
      </c>
      <c r="BE29" s="507" t="s">
        <v>358</v>
      </c>
      <c r="BF29" s="474">
        <f t="shared" si="17"/>
        <v>7358094.8894311171</v>
      </c>
      <c r="BG29" s="475">
        <v>0</v>
      </c>
      <c r="BH29" s="476">
        <f t="shared" ref="BH29" si="51">P29</f>
        <v>1.7210000000000001</v>
      </c>
      <c r="BI29" s="475">
        <v>0</v>
      </c>
      <c r="BJ29" s="477">
        <f>(((92178/SUM(P$15:P$70))*P29)/92178)*21417</f>
        <v>349.89314334305067</v>
      </c>
      <c r="BK29" s="475">
        <v>0</v>
      </c>
      <c r="BL29" s="475">
        <v>0.95</v>
      </c>
      <c r="BM29" s="475">
        <v>0</v>
      </c>
      <c r="BN29" s="478" t="s">
        <v>358</v>
      </c>
      <c r="BO29" s="475">
        <v>0</v>
      </c>
      <c r="BP29" s="475">
        <v>0</v>
      </c>
      <c r="BQ29" s="479">
        <v>0</v>
      </c>
      <c r="BR29" s="480"/>
      <c r="BS29" s="457">
        <v>0</v>
      </c>
      <c r="BT29" s="481" t="s">
        <v>362</v>
      </c>
      <c r="BU29" s="457" t="s">
        <v>358</v>
      </c>
      <c r="BV29" s="483">
        <v>0</v>
      </c>
      <c r="BW29" s="508" t="s">
        <v>358</v>
      </c>
      <c r="BX29" s="485" t="s">
        <v>358</v>
      </c>
      <c r="BY29" s="486">
        <v>192.01</v>
      </c>
      <c r="BZ29" s="487" t="s">
        <v>358</v>
      </c>
      <c r="CA29" s="488">
        <v>46.09</v>
      </c>
      <c r="CB29" s="489" t="s">
        <v>358</v>
      </c>
      <c r="CC29" s="490">
        <v>3.1619999999999999</v>
      </c>
      <c r="CD29" s="491" t="s">
        <v>358</v>
      </c>
      <c r="CE29" s="491">
        <v>1.163</v>
      </c>
      <c r="CF29" s="458" t="s">
        <v>358</v>
      </c>
      <c r="CG29" s="364" t="s">
        <v>358</v>
      </c>
      <c r="CH29" s="373" t="s">
        <v>358</v>
      </c>
      <c r="CI29" s="509" t="s">
        <v>358</v>
      </c>
      <c r="CJ29" s="459" t="s">
        <v>358</v>
      </c>
      <c r="CK29" s="483" t="s">
        <v>358</v>
      </c>
      <c r="CL29" s="483">
        <v>0</v>
      </c>
    </row>
    <row r="30" spans="1:90" ht="30" customHeight="1" x14ac:dyDescent="0.3">
      <c r="A30" s="57" t="str">
        <f t="shared" si="0"/>
        <v>Unitil - FG&amp;E</v>
      </c>
      <c r="B30" s="63" t="s">
        <v>358</v>
      </c>
      <c r="C30" s="63" t="s">
        <v>358</v>
      </c>
      <c r="D30" s="55" t="s">
        <v>376</v>
      </c>
      <c r="E30" s="55" t="s">
        <v>360</v>
      </c>
      <c r="F30" s="448"/>
      <c r="G30" s="448"/>
      <c r="H30" s="449"/>
      <c r="I30" s="511"/>
      <c r="J30" s="448"/>
      <c r="K30" s="448" t="s">
        <v>440</v>
      </c>
      <c r="L30" s="448"/>
      <c r="M30" s="448" t="s">
        <v>440</v>
      </c>
      <c r="N30" s="512"/>
      <c r="O30" s="512"/>
      <c r="P30" s="513" t="s">
        <v>440</v>
      </c>
      <c r="Q30" s="514"/>
      <c r="R30" s="513"/>
      <c r="S30" s="515"/>
      <c r="T30" s="449"/>
      <c r="U30" s="515"/>
      <c r="V30" s="449"/>
      <c r="W30" s="515"/>
      <c r="X30" s="449"/>
      <c r="Y30" s="515"/>
      <c r="Z30" s="449">
        <f t="shared" si="3"/>
        <v>0</v>
      </c>
      <c r="AA30" s="515"/>
      <c r="AB30" s="449"/>
      <c r="AC30" s="515"/>
      <c r="AD30" s="449"/>
      <c r="AE30" s="515"/>
      <c r="AF30" s="449"/>
      <c r="AG30" s="515"/>
      <c r="AH30" s="449"/>
      <c r="AI30" s="515"/>
      <c r="AJ30" s="449"/>
      <c r="AK30" s="511"/>
      <c r="AL30" s="449"/>
      <c r="AM30" s="518"/>
      <c r="AN30" s="515"/>
      <c r="AO30" s="449"/>
      <c r="AP30" s="515"/>
      <c r="AQ30" s="449"/>
      <c r="AR30" s="515"/>
      <c r="AS30" s="449">
        <f t="shared" si="13"/>
        <v>0</v>
      </c>
      <c r="AT30" s="515"/>
      <c r="AU30" s="449">
        <f t="shared" si="15"/>
        <v>0</v>
      </c>
      <c r="AV30" s="515"/>
      <c r="AW30" s="449"/>
      <c r="AX30" s="20" t="s">
        <v>358</v>
      </c>
      <c r="AY30" s="507" t="s">
        <v>358</v>
      </c>
      <c r="AZ30" s="507" t="s">
        <v>358</v>
      </c>
      <c r="BA30" s="507" t="s">
        <v>358</v>
      </c>
      <c r="BB30" s="507" t="s">
        <v>358</v>
      </c>
      <c r="BC30" s="507" t="s">
        <v>358</v>
      </c>
      <c r="BD30" s="507" t="s">
        <v>358</v>
      </c>
      <c r="BE30" s="507" t="s">
        <v>358</v>
      </c>
      <c r="BF30" s="512"/>
      <c r="BG30" s="480"/>
      <c r="BH30" s="480"/>
      <c r="BI30" s="480"/>
      <c r="BJ30" s="519"/>
      <c r="BK30" s="480"/>
      <c r="BL30" s="480"/>
      <c r="BM30" s="480"/>
      <c r="BN30" s="480"/>
      <c r="BO30" s="480"/>
      <c r="BP30" s="480"/>
      <c r="BQ30" s="480"/>
      <c r="BR30" s="480"/>
      <c r="BS30" s="457">
        <v>0</v>
      </c>
      <c r="BT30" s="481" t="s">
        <v>362</v>
      </c>
      <c r="BU30" s="457" t="s">
        <v>358</v>
      </c>
      <c r="BV30" s="483">
        <v>0</v>
      </c>
      <c r="BW30" s="508" t="s">
        <v>358</v>
      </c>
      <c r="BX30" s="485" t="s">
        <v>358</v>
      </c>
      <c r="BY30" s="520"/>
      <c r="BZ30" s="521"/>
      <c r="CA30" s="522"/>
      <c r="CB30" s="523"/>
      <c r="CC30" s="524"/>
      <c r="CD30" s="525"/>
      <c r="CE30" s="525"/>
      <c r="CF30" s="526"/>
      <c r="CG30" s="364" t="s">
        <v>358</v>
      </c>
      <c r="CH30" s="373" t="s">
        <v>358</v>
      </c>
      <c r="CI30" s="509" t="s">
        <v>358</v>
      </c>
      <c r="CJ30" s="459" t="s">
        <v>358</v>
      </c>
      <c r="CK30" s="483" t="s">
        <v>358</v>
      </c>
      <c r="CL30" s="483">
        <v>0</v>
      </c>
    </row>
    <row r="31" spans="1:90" ht="30" customHeight="1" x14ac:dyDescent="0.3">
      <c r="A31" s="57" t="str">
        <f t="shared" si="0"/>
        <v>Unitil - FG&amp;E</v>
      </c>
      <c r="B31" s="63" t="s">
        <v>358</v>
      </c>
      <c r="C31" s="63" t="s">
        <v>358</v>
      </c>
      <c r="D31" s="55" t="s">
        <v>378</v>
      </c>
      <c r="E31" s="55" t="s">
        <v>360</v>
      </c>
      <c r="F31" s="55">
        <v>1341</v>
      </c>
      <c r="G31" s="55" t="s">
        <v>360</v>
      </c>
      <c r="H31" s="9" t="s">
        <v>362</v>
      </c>
      <c r="I31" s="15" t="s">
        <v>435</v>
      </c>
      <c r="J31" s="114" t="s">
        <v>436</v>
      </c>
      <c r="K31" s="774">
        <v>5.9039999999999999</v>
      </c>
      <c r="L31" s="494">
        <v>2.7</v>
      </c>
      <c r="M31" s="455">
        <v>1</v>
      </c>
      <c r="N31" s="456">
        <v>85509.528058467433</v>
      </c>
      <c r="O31" s="475" t="s">
        <v>437</v>
      </c>
      <c r="P31" s="458">
        <v>2.0000000000000018E-2</v>
      </c>
      <c r="Q31" s="373" t="s">
        <v>439</v>
      </c>
      <c r="R31" s="496" t="s">
        <v>439</v>
      </c>
      <c r="S31" s="16">
        <v>0</v>
      </c>
      <c r="T31" s="498">
        <f t="shared" si="1"/>
        <v>0</v>
      </c>
      <c r="U31" s="16"/>
      <c r="V31" s="498">
        <f t="shared" si="1"/>
        <v>0</v>
      </c>
      <c r="W31" s="16">
        <v>0</v>
      </c>
      <c r="X31" s="498">
        <f t="shared" si="2"/>
        <v>0</v>
      </c>
      <c r="Y31" s="16">
        <v>0</v>
      </c>
      <c r="Z31" s="498">
        <f t="shared" si="3"/>
        <v>0</v>
      </c>
      <c r="AA31" s="16">
        <f>S31+U31+W31+Y31</f>
        <v>0</v>
      </c>
      <c r="AB31" s="498">
        <f>T31+V31+X31+Z31</f>
        <v>0</v>
      </c>
      <c r="AC31" s="16">
        <v>0</v>
      </c>
      <c r="AD31" s="498">
        <f t="shared" ref="AD31" si="52">AC31</f>
        <v>0</v>
      </c>
      <c r="AE31" s="16">
        <v>0</v>
      </c>
      <c r="AF31" s="498">
        <f t="shared" ref="AF31" si="53">AE31</f>
        <v>0</v>
      </c>
      <c r="AG31" s="16">
        <v>0</v>
      </c>
      <c r="AH31" s="498">
        <f t="shared" ref="AH31" si="54">AG31</f>
        <v>0</v>
      </c>
      <c r="AI31" s="16">
        <v>0</v>
      </c>
      <c r="AJ31" s="498">
        <f t="shared" ref="AJ31" si="55">AI31</f>
        <v>0</v>
      </c>
      <c r="AK31" s="500">
        <f>AC31+AE31+AG31+AI31</f>
        <v>0</v>
      </c>
      <c r="AL31" s="501">
        <f>AD31+AF31+AH31+AJ31</f>
        <v>0</v>
      </c>
      <c r="AM31" s="502">
        <f t="shared" si="19"/>
        <v>0</v>
      </c>
      <c r="AN31" s="503">
        <f>AC31*0.186*8760</f>
        <v>0</v>
      </c>
      <c r="AO31" s="504">
        <f>AD31*0.186*8760</f>
        <v>0</v>
      </c>
      <c r="AP31" s="503">
        <f>AE31*8760</f>
        <v>0</v>
      </c>
      <c r="AQ31" s="504">
        <f>AF31*8760</f>
        <v>0</v>
      </c>
      <c r="AR31" s="503">
        <f>AG31*0.186*8760</f>
        <v>0</v>
      </c>
      <c r="AS31" s="9">
        <f t="shared" si="13"/>
        <v>0</v>
      </c>
      <c r="AT31" s="503">
        <f>AI31*0.186*8760</f>
        <v>0</v>
      </c>
      <c r="AU31" s="9">
        <f t="shared" si="15"/>
        <v>0</v>
      </c>
      <c r="AV31" s="505">
        <f>AN31+AP31+AR31+AT31</f>
        <v>0</v>
      </c>
      <c r="AW31" s="506">
        <f>AO31+AQ31+AS31+AU31</f>
        <v>0</v>
      </c>
      <c r="AX31" s="20" t="s">
        <v>358</v>
      </c>
      <c r="AY31" s="507" t="s">
        <v>358</v>
      </c>
      <c r="AZ31" s="507" t="s">
        <v>358</v>
      </c>
      <c r="BA31" s="507" t="s">
        <v>358</v>
      </c>
      <c r="BB31" s="507" t="s">
        <v>358</v>
      </c>
      <c r="BC31" s="507" t="s">
        <v>358</v>
      </c>
      <c r="BD31" s="507" t="s">
        <v>358</v>
      </c>
      <c r="BE31" s="507" t="s">
        <v>358</v>
      </c>
      <c r="BF31" s="474">
        <f t="shared" si="17"/>
        <v>85509.528058467433</v>
      </c>
      <c r="BG31" s="475">
        <v>0</v>
      </c>
      <c r="BH31" s="476">
        <f>P31</f>
        <v>2.0000000000000018E-2</v>
      </c>
      <c r="BI31" s="475">
        <v>0</v>
      </c>
      <c r="BJ31" s="477">
        <f>(((92178/SUM(P$15:P$70))*P31)/92178)*21417</f>
        <v>4.0661608755729342</v>
      </c>
      <c r="BK31" s="475">
        <v>0</v>
      </c>
      <c r="BL31" s="475">
        <v>0.95</v>
      </c>
      <c r="BM31" s="475">
        <v>0</v>
      </c>
      <c r="BN31" s="478" t="s">
        <v>358</v>
      </c>
      <c r="BO31" s="475">
        <v>0</v>
      </c>
      <c r="BP31" s="475">
        <v>0</v>
      </c>
      <c r="BQ31" s="479">
        <v>0</v>
      </c>
      <c r="BR31" s="480"/>
      <c r="BS31" s="457">
        <v>0</v>
      </c>
      <c r="BT31" s="481" t="s">
        <v>362</v>
      </c>
      <c r="BU31" s="457" t="s">
        <v>358</v>
      </c>
      <c r="BV31" s="483">
        <v>0</v>
      </c>
      <c r="BW31" s="508" t="s">
        <v>358</v>
      </c>
      <c r="BX31" s="485" t="s">
        <v>358</v>
      </c>
      <c r="BY31" s="486" t="s">
        <v>358</v>
      </c>
      <c r="BZ31" s="487" t="s">
        <v>358</v>
      </c>
      <c r="CA31" s="488" t="s">
        <v>358</v>
      </c>
      <c r="CB31" s="489" t="s">
        <v>358</v>
      </c>
      <c r="CC31" s="490" t="s">
        <v>358</v>
      </c>
      <c r="CD31" s="491" t="s">
        <v>358</v>
      </c>
      <c r="CE31" s="491" t="s">
        <v>358</v>
      </c>
      <c r="CF31" s="458" t="s">
        <v>358</v>
      </c>
      <c r="CG31" s="364" t="s">
        <v>358</v>
      </c>
      <c r="CH31" s="373" t="s">
        <v>358</v>
      </c>
      <c r="CI31" s="509" t="s">
        <v>358</v>
      </c>
      <c r="CJ31" s="459" t="s">
        <v>358</v>
      </c>
      <c r="CK31" s="483" t="s">
        <v>358</v>
      </c>
      <c r="CL31" s="483">
        <v>0</v>
      </c>
    </row>
    <row r="32" spans="1:90" ht="30" customHeight="1" x14ac:dyDescent="0.3">
      <c r="A32" s="57" t="str">
        <f t="shared" si="0"/>
        <v>Unitil - FG&amp;E</v>
      </c>
      <c r="B32" s="63" t="s">
        <v>358</v>
      </c>
      <c r="C32" s="63" t="s">
        <v>358</v>
      </c>
      <c r="D32" s="55" t="s">
        <v>378</v>
      </c>
      <c r="E32" s="55" t="s">
        <v>360</v>
      </c>
      <c r="F32" s="448"/>
      <c r="G32" s="448"/>
      <c r="H32" s="449"/>
      <c r="I32" s="511"/>
      <c r="J32" s="448"/>
      <c r="K32" s="448" t="s">
        <v>440</v>
      </c>
      <c r="L32" s="448"/>
      <c r="M32" s="448" t="s">
        <v>440</v>
      </c>
      <c r="N32" s="512"/>
      <c r="O32" s="512"/>
      <c r="P32" s="513" t="s">
        <v>440</v>
      </c>
      <c r="Q32" s="514"/>
      <c r="R32" s="513"/>
      <c r="S32" s="515"/>
      <c r="T32" s="449"/>
      <c r="U32" s="515"/>
      <c r="V32" s="449"/>
      <c r="W32" s="515"/>
      <c r="X32" s="449"/>
      <c r="Y32" s="515"/>
      <c r="Z32" s="449">
        <f t="shared" si="3"/>
        <v>0</v>
      </c>
      <c r="AA32" s="515"/>
      <c r="AB32" s="449"/>
      <c r="AC32" s="515"/>
      <c r="AD32" s="449"/>
      <c r="AE32" s="515"/>
      <c r="AF32" s="449"/>
      <c r="AG32" s="515"/>
      <c r="AH32" s="449"/>
      <c r="AI32" s="515"/>
      <c r="AJ32" s="449"/>
      <c r="AK32" s="511"/>
      <c r="AL32" s="449"/>
      <c r="AM32" s="518"/>
      <c r="AN32" s="515"/>
      <c r="AO32" s="449"/>
      <c r="AP32" s="515"/>
      <c r="AQ32" s="449"/>
      <c r="AR32" s="515"/>
      <c r="AS32" s="449">
        <f t="shared" si="13"/>
        <v>0</v>
      </c>
      <c r="AT32" s="515"/>
      <c r="AU32" s="449">
        <f t="shared" si="15"/>
        <v>0</v>
      </c>
      <c r="AV32" s="515"/>
      <c r="AW32" s="449"/>
      <c r="AX32" s="20" t="s">
        <v>358</v>
      </c>
      <c r="AY32" s="507" t="s">
        <v>358</v>
      </c>
      <c r="AZ32" s="507" t="s">
        <v>358</v>
      </c>
      <c r="BA32" s="507" t="s">
        <v>358</v>
      </c>
      <c r="BB32" s="507" t="s">
        <v>358</v>
      </c>
      <c r="BC32" s="507" t="s">
        <v>358</v>
      </c>
      <c r="BD32" s="507" t="s">
        <v>358</v>
      </c>
      <c r="BE32" s="507" t="s">
        <v>358</v>
      </c>
      <c r="BF32" s="512"/>
      <c r="BG32" s="480"/>
      <c r="BH32" s="480"/>
      <c r="BI32" s="480"/>
      <c r="BJ32" s="519"/>
      <c r="BK32" s="480"/>
      <c r="BL32" s="480"/>
      <c r="BM32" s="480"/>
      <c r="BN32" s="480"/>
      <c r="BO32" s="480"/>
      <c r="BP32" s="480"/>
      <c r="BQ32" s="480"/>
      <c r="BR32" s="480"/>
      <c r="BS32" s="457">
        <v>0</v>
      </c>
      <c r="BT32" s="481" t="s">
        <v>362</v>
      </c>
      <c r="BU32" s="457" t="s">
        <v>358</v>
      </c>
      <c r="BV32" s="483">
        <v>0</v>
      </c>
      <c r="BW32" s="508" t="s">
        <v>358</v>
      </c>
      <c r="BX32" s="485" t="s">
        <v>358</v>
      </c>
      <c r="BY32" s="520"/>
      <c r="BZ32" s="521"/>
      <c r="CA32" s="522"/>
      <c r="CB32" s="523"/>
      <c r="CC32" s="524"/>
      <c r="CD32" s="525"/>
      <c r="CE32" s="525"/>
      <c r="CF32" s="526"/>
      <c r="CG32" s="364" t="s">
        <v>358</v>
      </c>
      <c r="CH32" s="373" t="s">
        <v>358</v>
      </c>
      <c r="CI32" s="509" t="s">
        <v>358</v>
      </c>
      <c r="CJ32" s="459" t="s">
        <v>358</v>
      </c>
      <c r="CK32" s="483" t="s">
        <v>358</v>
      </c>
      <c r="CL32" s="483">
        <v>0</v>
      </c>
    </row>
    <row r="33" spans="1:90" ht="30" customHeight="1" x14ac:dyDescent="0.3">
      <c r="A33" s="57" t="str">
        <f t="shared" si="0"/>
        <v>Unitil - FG&amp;E</v>
      </c>
      <c r="B33" s="63" t="s">
        <v>358</v>
      </c>
      <c r="C33" s="63" t="s">
        <v>358</v>
      </c>
      <c r="D33" s="55" t="s">
        <v>379</v>
      </c>
      <c r="E33" s="55" t="s">
        <v>360</v>
      </c>
      <c r="F33" s="55" t="s">
        <v>380</v>
      </c>
      <c r="G33" s="55" t="s">
        <v>360</v>
      </c>
      <c r="H33" s="9" t="s">
        <v>362</v>
      </c>
      <c r="I33" s="15" t="s">
        <v>442</v>
      </c>
      <c r="J33" s="114" t="s">
        <v>436</v>
      </c>
      <c r="K33" s="774">
        <v>9.3219999999999992</v>
      </c>
      <c r="L33" s="454">
        <v>11.795780941749303</v>
      </c>
      <c r="M33" s="455">
        <v>2095</v>
      </c>
      <c r="N33" s="456">
        <v>21527023.688719157</v>
      </c>
      <c r="O33" s="475" t="s">
        <v>437</v>
      </c>
      <c r="P33" s="458">
        <v>5.0350000000000001</v>
      </c>
      <c r="Q33" s="373" t="s">
        <v>439</v>
      </c>
      <c r="R33" s="496" t="s">
        <v>439</v>
      </c>
      <c r="S33" s="16">
        <v>47</v>
      </c>
      <c r="T33" s="498">
        <f t="shared" si="1"/>
        <v>47</v>
      </c>
      <c r="U33" s="16">
        <v>2</v>
      </c>
      <c r="V33" s="498">
        <f t="shared" si="1"/>
        <v>2</v>
      </c>
      <c r="W33" s="16">
        <v>0</v>
      </c>
      <c r="X33" s="498">
        <f t="shared" si="2"/>
        <v>0</v>
      </c>
      <c r="Y33" s="16">
        <v>0</v>
      </c>
      <c r="Z33" s="498">
        <f t="shared" si="3"/>
        <v>0</v>
      </c>
      <c r="AA33" s="16">
        <f t="shared" ref="AA33:AB41" si="56">S33+U33+W33+Y33</f>
        <v>49</v>
      </c>
      <c r="AB33" s="498">
        <f t="shared" si="56"/>
        <v>49</v>
      </c>
      <c r="AC33" s="16">
        <v>513.79999999999995</v>
      </c>
      <c r="AD33" s="498">
        <f t="shared" ref="AD33:AD38" si="57">AC33</f>
        <v>513.79999999999995</v>
      </c>
      <c r="AE33" s="16">
        <v>61.2</v>
      </c>
      <c r="AF33" s="498">
        <f t="shared" ref="AF33:AF38" si="58">AE33</f>
        <v>61.2</v>
      </c>
      <c r="AG33" s="16">
        <v>0</v>
      </c>
      <c r="AH33" s="498">
        <f t="shared" ref="AH33:AH38" si="59">AG33</f>
        <v>0</v>
      </c>
      <c r="AI33" s="16">
        <v>0</v>
      </c>
      <c r="AJ33" s="498">
        <f t="shared" ref="AJ33:AJ38" si="60">AI33</f>
        <v>0</v>
      </c>
      <c r="AK33" s="500">
        <f t="shared" ref="AK33:AL41" si="61">AC33+AE33+AG33+AI33</f>
        <v>575</v>
      </c>
      <c r="AL33" s="501">
        <f t="shared" si="61"/>
        <v>575</v>
      </c>
      <c r="AM33" s="502">
        <f t="shared" si="19"/>
        <v>0.11420059582919563</v>
      </c>
      <c r="AN33" s="503">
        <f t="shared" ref="AN33:AO41" si="62">AC33*0.186*8760</f>
        <v>837165.16799999983</v>
      </c>
      <c r="AO33" s="504">
        <f t="shared" si="62"/>
        <v>837165.16799999983</v>
      </c>
      <c r="AP33" s="503">
        <f t="shared" ref="AP33:AQ41" si="63">AE33*8760</f>
        <v>536112</v>
      </c>
      <c r="AQ33" s="504">
        <f t="shared" si="63"/>
        <v>536112</v>
      </c>
      <c r="AR33" s="503">
        <f t="shared" ref="AR33:AR41" si="64">AG33*0.186*8760</f>
        <v>0</v>
      </c>
      <c r="AS33" s="9">
        <f t="shared" si="13"/>
        <v>0</v>
      </c>
      <c r="AT33" s="503">
        <f t="shared" ref="AT33:AT41" si="65">AI33*0.186*8760</f>
        <v>0</v>
      </c>
      <c r="AU33" s="9">
        <f t="shared" si="15"/>
        <v>0</v>
      </c>
      <c r="AV33" s="505">
        <f t="shared" ref="AV33:AW41" si="66">AN33+AP33+AR33+AT33</f>
        <v>1373277.1679999998</v>
      </c>
      <c r="AW33" s="506">
        <f t="shared" si="66"/>
        <v>1373277.1679999998</v>
      </c>
      <c r="AX33" s="20" t="s">
        <v>358</v>
      </c>
      <c r="AY33" s="507" t="s">
        <v>358</v>
      </c>
      <c r="AZ33" s="507" t="s">
        <v>358</v>
      </c>
      <c r="BA33" s="507" t="s">
        <v>358</v>
      </c>
      <c r="BB33" s="507" t="s">
        <v>358</v>
      </c>
      <c r="BC33" s="507" t="s">
        <v>358</v>
      </c>
      <c r="BD33" s="507" t="s">
        <v>358</v>
      </c>
      <c r="BE33" s="507" t="s">
        <v>358</v>
      </c>
      <c r="BF33" s="474">
        <f t="shared" si="17"/>
        <v>21527023.688719157</v>
      </c>
      <c r="BG33" s="475">
        <v>0</v>
      </c>
      <c r="BH33" s="476">
        <f t="shared" ref="BH33:BH41" si="67">P33</f>
        <v>5.0350000000000001</v>
      </c>
      <c r="BI33" s="475">
        <v>0</v>
      </c>
      <c r="BJ33" s="477">
        <f t="shared" ref="BJ33:BJ41" si="68">(((92178/SUM(P$15:P$70))*P33)/92178)*21417</f>
        <v>1023.6560004254852</v>
      </c>
      <c r="BK33" s="475">
        <v>0</v>
      </c>
      <c r="BL33" s="475">
        <v>0.95</v>
      </c>
      <c r="BM33" s="475">
        <v>0</v>
      </c>
      <c r="BN33" s="478" t="s">
        <v>358</v>
      </c>
      <c r="BO33" s="475">
        <v>0</v>
      </c>
      <c r="BP33" s="475">
        <v>0</v>
      </c>
      <c r="BQ33" s="479">
        <v>1.6666666666666667</v>
      </c>
      <c r="BR33" s="480"/>
      <c r="BS33" s="457">
        <v>0</v>
      </c>
      <c r="BT33" s="481" t="s">
        <v>362</v>
      </c>
      <c r="BU33" s="457" t="s">
        <v>358</v>
      </c>
      <c r="BV33" s="483">
        <v>0</v>
      </c>
      <c r="BW33" s="508" t="s">
        <v>358</v>
      </c>
      <c r="BX33" s="485" t="s">
        <v>358</v>
      </c>
      <c r="BY33" s="487">
        <v>415.38</v>
      </c>
      <c r="BZ33" s="487">
        <v>285.52330000000001</v>
      </c>
      <c r="CA33" s="488">
        <v>267.99</v>
      </c>
      <c r="CB33" s="489">
        <v>212.27333000000002</v>
      </c>
      <c r="CC33" s="490">
        <v>3.4119999999999999</v>
      </c>
      <c r="CD33" s="491">
        <v>1.8076667</v>
      </c>
      <c r="CE33" s="491">
        <v>1.403</v>
      </c>
      <c r="CF33" s="458">
        <v>0.4816667</v>
      </c>
      <c r="CG33" s="364" t="s">
        <v>358</v>
      </c>
      <c r="CH33" s="373" t="s">
        <v>358</v>
      </c>
      <c r="CI33" s="509" t="s">
        <v>358</v>
      </c>
      <c r="CJ33" s="459" t="s">
        <v>358</v>
      </c>
      <c r="CK33" s="483" t="s">
        <v>358</v>
      </c>
      <c r="CL33" s="483">
        <v>0</v>
      </c>
    </row>
    <row r="34" spans="1:90" ht="30" customHeight="1" x14ac:dyDescent="0.3">
      <c r="A34" s="57" t="str">
        <f t="shared" si="0"/>
        <v>Unitil - FG&amp;E</v>
      </c>
      <c r="B34" s="63" t="s">
        <v>358</v>
      </c>
      <c r="C34" s="63" t="s">
        <v>358</v>
      </c>
      <c r="D34" s="55" t="s">
        <v>379</v>
      </c>
      <c r="E34" s="55" t="s">
        <v>360</v>
      </c>
      <c r="F34" s="55" t="s">
        <v>381</v>
      </c>
      <c r="G34" s="55" t="s">
        <v>360</v>
      </c>
      <c r="H34" s="9" t="s">
        <v>362</v>
      </c>
      <c r="I34" s="15" t="s">
        <v>442</v>
      </c>
      <c r="J34" s="114" t="s">
        <v>436</v>
      </c>
      <c r="K34" s="774">
        <v>3.585</v>
      </c>
      <c r="L34" s="454">
        <v>1.187637667343727</v>
      </c>
      <c r="M34" s="299" t="s">
        <v>443</v>
      </c>
      <c r="N34" s="456">
        <v>0</v>
      </c>
      <c r="O34" s="475" t="s">
        <v>358</v>
      </c>
      <c r="P34" s="458">
        <v>0</v>
      </c>
      <c r="Q34" s="373" t="s">
        <v>439</v>
      </c>
      <c r="R34" s="496" t="s">
        <v>439</v>
      </c>
      <c r="S34" s="16">
        <v>0</v>
      </c>
      <c r="T34" s="498">
        <f t="shared" si="1"/>
        <v>0</v>
      </c>
      <c r="U34" s="16">
        <v>0</v>
      </c>
      <c r="V34" s="498">
        <f t="shared" si="1"/>
        <v>0</v>
      </c>
      <c r="W34" s="16">
        <v>0</v>
      </c>
      <c r="X34" s="498">
        <f t="shared" si="2"/>
        <v>0</v>
      </c>
      <c r="Y34" s="16">
        <v>0</v>
      </c>
      <c r="Z34" s="498">
        <f t="shared" si="3"/>
        <v>0</v>
      </c>
      <c r="AA34" s="16">
        <f t="shared" si="56"/>
        <v>0</v>
      </c>
      <c r="AB34" s="498">
        <f t="shared" si="56"/>
        <v>0</v>
      </c>
      <c r="AC34" s="16">
        <f>U34+W34+AA34</f>
        <v>0</v>
      </c>
      <c r="AD34" s="498">
        <f t="shared" si="57"/>
        <v>0</v>
      </c>
      <c r="AE34" s="16">
        <v>0</v>
      </c>
      <c r="AF34" s="498">
        <f t="shared" si="58"/>
        <v>0</v>
      </c>
      <c r="AG34" s="16">
        <v>0</v>
      </c>
      <c r="AH34" s="498">
        <f t="shared" si="59"/>
        <v>0</v>
      </c>
      <c r="AI34" s="16">
        <v>0</v>
      </c>
      <c r="AJ34" s="498">
        <f t="shared" si="60"/>
        <v>0</v>
      </c>
      <c r="AK34" s="500">
        <f t="shared" si="61"/>
        <v>0</v>
      </c>
      <c r="AL34" s="501">
        <f t="shared" si="61"/>
        <v>0</v>
      </c>
      <c r="AM34" s="502" t="str">
        <f t="shared" si="19"/>
        <v/>
      </c>
      <c r="AN34" s="503">
        <f t="shared" si="62"/>
        <v>0</v>
      </c>
      <c r="AO34" s="504">
        <f t="shared" si="62"/>
        <v>0</v>
      </c>
      <c r="AP34" s="503">
        <f t="shared" si="63"/>
        <v>0</v>
      </c>
      <c r="AQ34" s="504">
        <f t="shared" si="63"/>
        <v>0</v>
      </c>
      <c r="AR34" s="503">
        <f t="shared" si="64"/>
        <v>0</v>
      </c>
      <c r="AS34" s="9">
        <f t="shared" si="13"/>
        <v>0</v>
      </c>
      <c r="AT34" s="503">
        <f t="shared" si="65"/>
        <v>0</v>
      </c>
      <c r="AU34" s="9">
        <f t="shared" si="15"/>
        <v>0</v>
      </c>
      <c r="AV34" s="505">
        <f t="shared" si="66"/>
        <v>0</v>
      </c>
      <c r="AW34" s="506">
        <f t="shared" si="66"/>
        <v>0</v>
      </c>
      <c r="AX34" s="20" t="s">
        <v>358</v>
      </c>
      <c r="AY34" s="507" t="s">
        <v>358</v>
      </c>
      <c r="AZ34" s="507" t="s">
        <v>358</v>
      </c>
      <c r="BA34" s="507" t="s">
        <v>358</v>
      </c>
      <c r="BB34" s="507" t="s">
        <v>358</v>
      </c>
      <c r="BC34" s="507" t="s">
        <v>358</v>
      </c>
      <c r="BD34" s="507" t="s">
        <v>358</v>
      </c>
      <c r="BE34" s="507" t="s">
        <v>358</v>
      </c>
      <c r="BF34" s="474">
        <f t="shared" si="17"/>
        <v>0</v>
      </c>
      <c r="BG34" s="475">
        <v>0</v>
      </c>
      <c r="BH34" s="476">
        <f t="shared" si="67"/>
        <v>0</v>
      </c>
      <c r="BI34" s="475">
        <v>0</v>
      </c>
      <c r="BJ34" s="477">
        <f t="shared" si="68"/>
        <v>0</v>
      </c>
      <c r="BK34" s="475">
        <v>0</v>
      </c>
      <c r="BL34" s="475">
        <v>0.95</v>
      </c>
      <c r="BM34" s="475">
        <v>0</v>
      </c>
      <c r="BN34" s="478" t="s">
        <v>358</v>
      </c>
      <c r="BO34" s="475">
        <v>0</v>
      </c>
      <c r="BP34" s="475">
        <v>0</v>
      </c>
      <c r="BQ34" s="479">
        <v>0</v>
      </c>
      <c r="BR34" s="480"/>
      <c r="BS34" s="457">
        <v>0</v>
      </c>
      <c r="BT34" s="481" t="s">
        <v>362</v>
      </c>
      <c r="BU34" s="457" t="s">
        <v>358</v>
      </c>
      <c r="BV34" s="483">
        <v>0</v>
      </c>
      <c r="BW34" s="508" t="s">
        <v>358</v>
      </c>
      <c r="BX34" s="485" t="s">
        <v>358</v>
      </c>
      <c r="BY34" s="487" t="s">
        <v>358</v>
      </c>
      <c r="BZ34" s="487" t="s">
        <v>358</v>
      </c>
      <c r="CA34" s="488" t="s">
        <v>358</v>
      </c>
      <c r="CB34" s="488" t="s">
        <v>358</v>
      </c>
      <c r="CC34" s="490" t="s">
        <v>358</v>
      </c>
      <c r="CD34" s="491" t="s">
        <v>358</v>
      </c>
      <c r="CE34" s="491" t="s">
        <v>358</v>
      </c>
      <c r="CF34" s="458" t="s">
        <v>358</v>
      </c>
      <c r="CG34" s="364" t="s">
        <v>358</v>
      </c>
      <c r="CH34" s="373" t="s">
        <v>358</v>
      </c>
      <c r="CI34" s="509" t="s">
        <v>358</v>
      </c>
      <c r="CJ34" s="459" t="s">
        <v>358</v>
      </c>
      <c r="CK34" s="483" t="s">
        <v>358</v>
      </c>
      <c r="CL34" s="483">
        <v>0</v>
      </c>
    </row>
    <row r="35" spans="1:90" ht="30" customHeight="1" x14ac:dyDescent="0.3">
      <c r="A35" s="57" t="str">
        <f t="shared" si="0"/>
        <v>Unitil - FG&amp;E</v>
      </c>
      <c r="B35" s="63" t="s">
        <v>358</v>
      </c>
      <c r="C35" s="63" t="s">
        <v>358</v>
      </c>
      <c r="D35" s="55" t="s">
        <v>379</v>
      </c>
      <c r="E35" s="55" t="s">
        <v>360</v>
      </c>
      <c r="F35" s="55" t="s">
        <v>382</v>
      </c>
      <c r="G35" s="55" t="s">
        <v>360</v>
      </c>
      <c r="H35" s="9" t="s">
        <v>362</v>
      </c>
      <c r="I35" s="15" t="s">
        <v>442</v>
      </c>
      <c r="J35" s="114" t="s">
        <v>436</v>
      </c>
      <c r="K35" s="774">
        <v>3.7050000000000001</v>
      </c>
      <c r="L35" s="454">
        <v>0.80365999083228778</v>
      </c>
      <c r="M35" s="455">
        <v>20</v>
      </c>
      <c r="N35" s="456">
        <v>3304943.2594597633</v>
      </c>
      <c r="O35" s="475" t="s">
        <v>437</v>
      </c>
      <c r="P35" s="458">
        <v>0.77300000000000002</v>
      </c>
      <c r="Q35" s="373" t="s">
        <v>439</v>
      </c>
      <c r="R35" s="496" t="s">
        <v>439</v>
      </c>
      <c r="S35" s="16">
        <v>0</v>
      </c>
      <c r="T35" s="498">
        <f t="shared" si="1"/>
        <v>0</v>
      </c>
      <c r="U35" s="16">
        <v>0</v>
      </c>
      <c r="V35" s="498">
        <f t="shared" si="1"/>
        <v>0</v>
      </c>
      <c r="W35" s="16">
        <v>0</v>
      </c>
      <c r="X35" s="498">
        <f t="shared" si="2"/>
        <v>0</v>
      </c>
      <c r="Y35" s="16">
        <v>0</v>
      </c>
      <c r="Z35" s="498">
        <f t="shared" si="3"/>
        <v>0</v>
      </c>
      <c r="AA35" s="16">
        <f t="shared" si="56"/>
        <v>0</v>
      </c>
      <c r="AB35" s="498">
        <f t="shared" si="56"/>
        <v>0</v>
      </c>
      <c r="AC35" s="16">
        <f>U35+W35+AA35</f>
        <v>0</v>
      </c>
      <c r="AD35" s="498">
        <f t="shared" si="57"/>
        <v>0</v>
      </c>
      <c r="AE35" s="16">
        <v>0</v>
      </c>
      <c r="AF35" s="498">
        <f t="shared" si="58"/>
        <v>0</v>
      </c>
      <c r="AG35" s="16">
        <v>0</v>
      </c>
      <c r="AH35" s="498">
        <f t="shared" si="59"/>
        <v>0</v>
      </c>
      <c r="AI35" s="16">
        <v>0</v>
      </c>
      <c r="AJ35" s="498">
        <f t="shared" si="60"/>
        <v>0</v>
      </c>
      <c r="AK35" s="500">
        <f t="shared" si="61"/>
        <v>0</v>
      </c>
      <c r="AL35" s="501">
        <f t="shared" si="61"/>
        <v>0</v>
      </c>
      <c r="AM35" s="502">
        <f t="shared" si="19"/>
        <v>0</v>
      </c>
      <c r="AN35" s="503">
        <f t="shared" si="62"/>
        <v>0</v>
      </c>
      <c r="AO35" s="504">
        <f t="shared" si="62"/>
        <v>0</v>
      </c>
      <c r="AP35" s="503">
        <f t="shared" si="63"/>
        <v>0</v>
      </c>
      <c r="AQ35" s="504">
        <f t="shared" si="63"/>
        <v>0</v>
      </c>
      <c r="AR35" s="503">
        <f t="shared" si="64"/>
        <v>0</v>
      </c>
      <c r="AS35" s="9">
        <f t="shared" si="13"/>
        <v>0</v>
      </c>
      <c r="AT35" s="503">
        <f t="shared" si="65"/>
        <v>0</v>
      </c>
      <c r="AU35" s="9">
        <f t="shared" si="15"/>
        <v>0</v>
      </c>
      <c r="AV35" s="505">
        <f t="shared" si="66"/>
        <v>0</v>
      </c>
      <c r="AW35" s="506">
        <f t="shared" si="66"/>
        <v>0</v>
      </c>
      <c r="AX35" s="20" t="s">
        <v>358</v>
      </c>
      <c r="AY35" s="507" t="s">
        <v>358</v>
      </c>
      <c r="AZ35" s="507" t="s">
        <v>358</v>
      </c>
      <c r="BA35" s="507" t="s">
        <v>358</v>
      </c>
      <c r="BB35" s="507" t="s">
        <v>358</v>
      </c>
      <c r="BC35" s="507" t="s">
        <v>358</v>
      </c>
      <c r="BD35" s="507" t="s">
        <v>358</v>
      </c>
      <c r="BE35" s="507" t="s">
        <v>358</v>
      </c>
      <c r="BF35" s="474">
        <f t="shared" si="17"/>
        <v>3304943.2594597633</v>
      </c>
      <c r="BG35" s="475">
        <v>0</v>
      </c>
      <c r="BH35" s="476">
        <f t="shared" si="67"/>
        <v>0.77300000000000002</v>
      </c>
      <c r="BI35" s="475">
        <v>0</v>
      </c>
      <c r="BJ35" s="477">
        <f t="shared" si="68"/>
        <v>157.15711784089373</v>
      </c>
      <c r="BK35" s="475">
        <v>0</v>
      </c>
      <c r="BL35" s="475">
        <v>0.95</v>
      </c>
      <c r="BM35" s="475">
        <v>0</v>
      </c>
      <c r="BN35" s="478" t="s">
        <v>358</v>
      </c>
      <c r="BO35" s="475">
        <v>0</v>
      </c>
      <c r="BP35" s="475">
        <v>0</v>
      </c>
      <c r="BQ35" s="479">
        <v>0</v>
      </c>
      <c r="BR35" s="480"/>
      <c r="BS35" s="457">
        <v>0</v>
      </c>
      <c r="BT35" s="481" t="s">
        <v>362</v>
      </c>
      <c r="BU35" s="457" t="s">
        <v>358</v>
      </c>
      <c r="BV35" s="483">
        <v>0</v>
      </c>
      <c r="BW35" s="508" t="s">
        <v>358</v>
      </c>
      <c r="BX35" s="485" t="s">
        <v>358</v>
      </c>
      <c r="BY35" s="487">
        <v>231.62</v>
      </c>
      <c r="BZ35" s="487">
        <v>213.82</v>
      </c>
      <c r="CA35" s="488">
        <v>85.62</v>
      </c>
      <c r="CB35" s="489">
        <v>67.820000000000007</v>
      </c>
      <c r="CC35" s="490">
        <v>5</v>
      </c>
      <c r="CD35" s="491">
        <v>4.6666667000000004</v>
      </c>
      <c r="CE35" s="491">
        <v>3</v>
      </c>
      <c r="CF35" s="458">
        <v>2.6666666999999999</v>
      </c>
      <c r="CG35" s="364" t="s">
        <v>358</v>
      </c>
      <c r="CH35" s="373" t="s">
        <v>358</v>
      </c>
      <c r="CI35" s="509" t="s">
        <v>358</v>
      </c>
      <c r="CJ35" s="459" t="s">
        <v>358</v>
      </c>
      <c r="CK35" s="483" t="s">
        <v>358</v>
      </c>
      <c r="CL35" s="483">
        <v>0</v>
      </c>
    </row>
    <row r="36" spans="1:90" ht="30" customHeight="1" x14ac:dyDescent="0.3">
      <c r="A36" s="57" t="str">
        <f t="shared" si="0"/>
        <v>Unitil - FG&amp;E</v>
      </c>
      <c r="B36" s="63" t="s">
        <v>358</v>
      </c>
      <c r="C36" s="63" t="s">
        <v>358</v>
      </c>
      <c r="D36" s="55" t="s">
        <v>379</v>
      </c>
      <c r="E36" s="55" t="s">
        <v>360</v>
      </c>
      <c r="F36" s="55" t="s">
        <v>383</v>
      </c>
      <c r="G36" s="55" t="s">
        <v>360</v>
      </c>
      <c r="H36" s="9" t="s">
        <v>362</v>
      </c>
      <c r="I36" s="15" t="s">
        <v>442</v>
      </c>
      <c r="J36" s="114" t="s">
        <v>436</v>
      </c>
      <c r="K36" s="774">
        <v>8.49</v>
      </c>
      <c r="L36" s="454">
        <v>1.4223890005127255</v>
      </c>
      <c r="M36" s="299" t="s">
        <v>443</v>
      </c>
      <c r="N36" s="456">
        <v>0</v>
      </c>
      <c r="O36" s="475" t="s">
        <v>358</v>
      </c>
      <c r="P36" s="458">
        <v>0</v>
      </c>
      <c r="Q36" s="373" t="s">
        <v>439</v>
      </c>
      <c r="R36" s="496" t="s">
        <v>439</v>
      </c>
      <c r="S36" s="16">
        <v>0</v>
      </c>
      <c r="T36" s="498">
        <f t="shared" si="1"/>
        <v>0</v>
      </c>
      <c r="U36" s="16">
        <v>0</v>
      </c>
      <c r="V36" s="498">
        <f t="shared" si="1"/>
        <v>0</v>
      </c>
      <c r="W36" s="16">
        <v>0</v>
      </c>
      <c r="X36" s="498">
        <f t="shared" si="2"/>
        <v>0</v>
      </c>
      <c r="Y36" s="16">
        <v>0</v>
      </c>
      <c r="Z36" s="498">
        <f t="shared" si="3"/>
        <v>0</v>
      </c>
      <c r="AA36" s="16">
        <f t="shared" si="56"/>
        <v>0</v>
      </c>
      <c r="AB36" s="498">
        <f t="shared" si="56"/>
        <v>0</v>
      </c>
      <c r="AC36" s="16">
        <f>U36+W36+AA36</f>
        <v>0</v>
      </c>
      <c r="AD36" s="498">
        <f t="shared" si="57"/>
        <v>0</v>
      </c>
      <c r="AE36" s="16">
        <v>0</v>
      </c>
      <c r="AF36" s="498">
        <f t="shared" si="58"/>
        <v>0</v>
      </c>
      <c r="AG36" s="16">
        <v>0</v>
      </c>
      <c r="AH36" s="498">
        <f t="shared" si="59"/>
        <v>0</v>
      </c>
      <c r="AI36" s="16">
        <v>0</v>
      </c>
      <c r="AJ36" s="498">
        <f t="shared" si="60"/>
        <v>0</v>
      </c>
      <c r="AK36" s="500">
        <f t="shared" si="61"/>
        <v>0</v>
      </c>
      <c r="AL36" s="501">
        <f t="shared" si="61"/>
        <v>0</v>
      </c>
      <c r="AM36" s="502" t="str">
        <f t="shared" si="19"/>
        <v/>
      </c>
      <c r="AN36" s="503">
        <f t="shared" si="62"/>
        <v>0</v>
      </c>
      <c r="AO36" s="504">
        <f t="shared" si="62"/>
        <v>0</v>
      </c>
      <c r="AP36" s="503">
        <f t="shared" si="63"/>
        <v>0</v>
      </c>
      <c r="AQ36" s="504">
        <f t="shared" si="63"/>
        <v>0</v>
      </c>
      <c r="AR36" s="503">
        <f t="shared" si="64"/>
        <v>0</v>
      </c>
      <c r="AS36" s="9">
        <f t="shared" si="13"/>
        <v>0</v>
      </c>
      <c r="AT36" s="503">
        <f t="shared" si="65"/>
        <v>0</v>
      </c>
      <c r="AU36" s="9">
        <f t="shared" si="15"/>
        <v>0</v>
      </c>
      <c r="AV36" s="505">
        <f t="shared" si="66"/>
        <v>0</v>
      </c>
      <c r="AW36" s="506">
        <f t="shared" si="66"/>
        <v>0</v>
      </c>
      <c r="AX36" s="20" t="s">
        <v>358</v>
      </c>
      <c r="AY36" s="507" t="s">
        <v>358</v>
      </c>
      <c r="AZ36" s="507" t="s">
        <v>358</v>
      </c>
      <c r="BA36" s="507" t="s">
        <v>358</v>
      </c>
      <c r="BB36" s="507" t="s">
        <v>358</v>
      </c>
      <c r="BC36" s="507" t="s">
        <v>358</v>
      </c>
      <c r="BD36" s="507" t="s">
        <v>358</v>
      </c>
      <c r="BE36" s="507" t="s">
        <v>358</v>
      </c>
      <c r="BF36" s="474">
        <f t="shared" si="17"/>
        <v>0</v>
      </c>
      <c r="BG36" s="475">
        <v>0</v>
      </c>
      <c r="BH36" s="476">
        <f t="shared" si="67"/>
        <v>0</v>
      </c>
      <c r="BI36" s="475">
        <v>0</v>
      </c>
      <c r="BJ36" s="477">
        <f t="shared" si="68"/>
        <v>0</v>
      </c>
      <c r="BK36" s="475">
        <v>0</v>
      </c>
      <c r="BL36" s="475">
        <v>0.95</v>
      </c>
      <c r="BM36" s="475">
        <v>0</v>
      </c>
      <c r="BN36" s="478" t="s">
        <v>358</v>
      </c>
      <c r="BO36" s="475">
        <v>0</v>
      </c>
      <c r="BP36" s="475">
        <v>0</v>
      </c>
      <c r="BQ36" s="479">
        <v>0</v>
      </c>
      <c r="BR36" s="480"/>
      <c r="BS36" s="457">
        <v>0</v>
      </c>
      <c r="BT36" s="481" t="s">
        <v>362</v>
      </c>
      <c r="BU36" s="457" t="s">
        <v>358</v>
      </c>
      <c r="BV36" s="483">
        <v>0</v>
      </c>
      <c r="BW36" s="508" t="s">
        <v>358</v>
      </c>
      <c r="BX36" s="485" t="s">
        <v>358</v>
      </c>
      <c r="BY36" s="486" t="s">
        <v>358</v>
      </c>
      <c r="BZ36" s="487" t="s">
        <v>358</v>
      </c>
      <c r="CA36" s="488" t="s">
        <v>358</v>
      </c>
      <c r="CB36" s="489" t="s">
        <v>358</v>
      </c>
      <c r="CC36" s="490" t="s">
        <v>358</v>
      </c>
      <c r="CD36" s="491" t="s">
        <v>358</v>
      </c>
      <c r="CE36" s="491" t="s">
        <v>358</v>
      </c>
      <c r="CF36" s="458" t="s">
        <v>358</v>
      </c>
      <c r="CG36" s="364" t="s">
        <v>358</v>
      </c>
      <c r="CH36" s="373" t="s">
        <v>358</v>
      </c>
      <c r="CI36" s="509" t="s">
        <v>358</v>
      </c>
      <c r="CJ36" s="459" t="s">
        <v>358</v>
      </c>
      <c r="CK36" s="483" t="s">
        <v>358</v>
      </c>
      <c r="CL36" s="483">
        <v>0</v>
      </c>
    </row>
    <row r="37" spans="1:90" ht="30" customHeight="1" x14ac:dyDescent="0.3">
      <c r="A37" s="57" t="str">
        <f t="shared" si="0"/>
        <v>Unitil - FG&amp;E</v>
      </c>
      <c r="B37" s="63" t="s">
        <v>358</v>
      </c>
      <c r="C37" s="63" t="s">
        <v>358</v>
      </c>
      <c r="D37" s="55" t="s">
        <v>379</v>
      </c>
      <c r="E37" s="55" t="s">
        <v>360</v>
      </c>
      <c r="F37" s="55" t="s">
        <v>384</v>
      </c>
      <c r="G37" s="55" t="s">
        <v>360</v>
      </c>
      <c r="H37" s="9" t="s">
        <v>362</v>
      </c>
      <c r="I37" s="15" t="s">
        <v>442</v>
      </c>
      <c r="J37" s="114" t="s">
        <v>436</v>
      </c>
      <c r="K37" s="774">
        <v>8.5329999999999995</v>
      </c>
      <c r="L37" s="454">
        <v>1.7917653184689206</v>
      </c>
      <c r="M37" s="299" t="s">
        <v>358</v>
      </c>
      <c r="N37" s="456">
        <v>0</v>
      </c>
      <c r="O37" s="475" t="s">
        <v>358</v>
      </c>
      <c r="P37" s="458">
        <v>0</v>
      </c>
      <c r="Q37" s="373" t="s">
        <v>439</v>
      </c>
      <c r="R37" s="496" t="s">
        <v>439</v>
      </c>
      <c r="S37" s="16">
        <v>0</v>
      </c>
      <c r="T37" s="498">
        <f t="shared" si="1"/>
        <v>0</v>
      </c>
      <c r="U37" s="16">
        <v>0</v>
      </c>
      <c r="V37" s="498">
        <f t="shared" si="1"/>
        <v>0</v>
      </c>
      <c r="W37" s="16">
        <v>0</v>
      </c>
      <c r="X37" s="498">
        <f t="shared" si="2"/>
        <v>0</v>
      </c>
      <c r="Y37" s="16">
        <v>0</v>
      </c>
      <c r="Z37" s="498">
        <f t="shared" si="3"/>
        <v>0</v>
      </c>
      <c r="AA37" s="16">
        <f t="shared" si="56"/>
        <v>0</v>
      </c>
      <c r="AB37" s="498">
        <f t="shared" si="56"/>
        <v>0</v>
      </c>
      <c r="AC37" s="16">
        <f>U37+W37+AA37</f>
        <v>0</v>
      </c>
      <c r="AD37" s="498">
        <f t="shared" si="57"/>
        <v>0</v>
      </c>
      <c r="AE37" s="16">
        <v>0</v>
      </c>
      <c r="AF37" s="498">
        <f t="shared" si="58"/>
        <v>0</v>
      </c>
      <c r="AG37" s="16">
        <v>0</v>
      </c>
      <c r="AH37" s="498">
        <f t="shared" si="59"/>
        <v>0</v>
      </c>
      <c r="AI37" s="16">
        <v>0</v>
      </c>
      <c r="AJ37" s="498">
        <f t="shared" si="60"/>
        <v>0</v>
      </c>
      <c r="AK37" s="500">
        <f t="shared" si="61"/>
        <v>0</v>
      </c>
      <c r="AL37" s="501">
        <f t="shared" si="61"/>
        <v>0</v>
      </c>
      <c r="AM37" s="502" t="str">
        <f t="shared" si="19"/>
        <v/>
      </c>
      <c r="AN37" s="503">
        <f t="shared" si="62"/>
        <v>0</v>
      </c>
      <c r="AO37" s="504">
        <f t="shared" si="62"/>
        <v>0</v>
      </c>
      <c r="AP37" s="503">
        <f t="shared" si="63"/>
        <v>0</v>
      </c>
      <c r="AQ37" s="504">
        <f t="shared" si="63"/>
        <v>0</v>
      </c>
      <c r="AR37" s="503">
        <f t="shared" si="64"/>
        <v>0</v>
      </c>
      <c r="AS37" s="9">
        <f t="shared" si="13"/>
        <v>0</v>
      </c>
      <c r="AT37" s="503">
        <f t="shared" si="65"/>
        <v>0</v>
      </c>
      <c r="AU37" s="9">
        <f t="shared" si="15"/>
        <v>0</v>
      </c>
      <c r="AV37" s="505">
        <f t="shared" si="66"/>
        <v>0</v>
      </c>
      <c r="AW37" s="506">
        <f t="shared" si="66"/>
        <v>0</v>
      </c>
      <c r="AX37" s="20" t="s">
        <v>358</v>
      </c>
      <c r="AY37" s="507" t="s">
        <v>358</v>
      </c>
      <c r="AZ37" s="507" t="s">
        <v>358</v>
      </c>
      <c r="BA37" s="507" t="s">
        <v>358</v>
      </c>
      <c r="BB37" s="507" t="s">
        <v>358</v>
      </c>
      <c r="BC37" s="507" t="s">
        <v>358</v>
      </c>
      <c r="BD37" s="507" t="s">
        <v>358</v>
      </c>
      <c r="BE37" s="507" t="s">
        <v>358</v>
      </c>
      <c r="BF37" s="474">
        <f t="shared" si="17"/>
        <v>0</v>
      </c>
      <c r="BG37" s="475">
        <v>0</v>
      </c>
      <c r="BH37" s="476">
        <f t="shared" si="67"/>
        <v>0</v>
      </c>
      <c r="BI37" s="475">
        <v>0</v>
      </c>
      <c r="BJ37" s="477">
        <f t="shared" si="68"/>
        <v>0</v>
      </c>
      <c r="BK37" s="475">
        <v>0</v>
      </c>
      <c r="BL37" s="475">
        <v>0.95</v>
      </c>
      <c r="BM37" s="475">
        <v>0</v>
      </c>
      <c r="BN37" s="478" t="s">
        <v>358</v>
      </c>
      <c r="BO37" s="475">
        <v>0</v>
      </c>
      <c r="BP37" s="475">
        <v>0</v>
      </c>
      <c r="BQ37" s="479">
        <v>0</v>
      </c>
      <c r="BR37" s="480"/>
      <c r="BS37" s="457">
        <v>0</v>
      </c>
      <c r="BT37" s="481" t="s">
        <v>362</v>
      </c>
      <c r="BU37" s="457" t="s">
        <v>358</v>
      </c>
      <c r="BV37" s="483">
        <v>0</v>
      </c>
      <c r="BW37" s="508" t="s">
        <v>358</v>
      </c>
      <c r="BX37" s="485" t="s">
        <v>358</v>
      </c>
      <c r="BY37" s="487">
        <v>0</v>
      </c>
      <c r="BZ37" s="487">
        <v>0</v>
      </c>
      <c r="CA37" s="488">
        <v>0</v>
      </c>
      <c r="CB37" s="489">
        <v>0</v>
      </c>
      <c r="CC37" s="490">
        <v>0</v>
      </c>
      <c r="CD37" s="491">
        <v>0</v>
      </c>
      <c r="CE37" s="491">
        <v>0</v>
      </c>
      <c r="CF37" s="458">
        <v>0</v>
      </c>
      <c r="CG37" s="364" t="s">
        <v>358</v>
      </c>
      <c r="CH37" s="373" t="s">
        <v>358</v>
      </c>
      <c r="CI37" s="509" t="s">
        <v>358</v>
      </c>
      <c r="CJ37" s="459" t="s">
        <v>358</v>
      </c>
      <c r="CK37" s="483" t="s">
        <v>358</v>
      </c>
      <c r="CL37" s="483">
        <v>0</v>
      </c>
    </row>
    <row r="38" spans="1:90" ht="30" customHeight="1" x14ac:dyDescent="0.3">
      <c r="A38" s="57" t="str">
        <f t="shared" si="0"/>
        <v>Unitil - FG&amp;E</v>
      </c>
      <c r="B38" s="63" t="s">
        <v>358</v>
      </c>
      <c r="C38" s="63" t="s">
        <v>358</v>
      </c>
      <c r="D38" s="55" t="s">
        <v>379</v>
      </c>
      <c r="E38" s="55" t="s">
        <v>360</v>
      </c>
      <c r="F38" s="55" t="s">
        <v>385</v>
      </c>
      <c r="G38" s="55" t="s">
        <v>360</v>
      </c>
      <c r="H38" s="9" t="s">
        <v>362</v>
      </c>
      <c r="I38" s="15" t="s">
        <v>442</v>
      </c>
      <c r="J38" s="114" t="s">
        <v>436</v>
      </c>
      <c r="K38" s="774">
        <v>8.49</v>
      </c>
      <c r="L38" s="454">
        <v>1.263570693557839</v>
      </c>
      <c r="M38" s="299" t="s">
        <v>443</v>
      </c>
      <c r="N38" s="456">
        <v>0</v>
      </c>
      <c r="O38" s="475" t="s">
        <v>358</v>
      </c>
      <c r="P38" s="458">
        <v>0</v>
      </c>
      <c r="Q38" s="373" t="s">
        <v>439</v>
      </c>
      <c r="R38" s="496" t="s">
        <v>439</v>
      </c>
      <c r="S38" s="16">
        <v>0</v>
      </c>
      <c r="T38" s="498">
        <f t="shared" si="1"/>
        <v>0</v>
      </c>
      <c r="U38" s="16">
        <v>0</v>
      </c>
      <c r="V38" s="498">
        <f t="shared" si="1"/>
        <v>0</v>
      </c>
      <c r="W38" s="16">
        <v>0</v>
      </c>
      <c r="X38" s="498">
        <f t="shared" si="2"/>
        <v>0</v>
      </c>
      <c r="Y38" s="16">
        <v>0</v>
      </c>
      <c r="Z38" s="498">
        <f t="shared" si="3"/>
        <v>0</v>
      </c>
      <c r="AA38" s="16">
        <f t="shared" si="56"/>
        <v>0</v>
      </c>
      <c r="AB38" s="498">
        <f t="shared" si="56"/>
        <v>0</v>
      </c>
      <c r="AC38" s="16">
        <f>U38+W38+AA38</f>
        <v>0</v>
      </c>
      <c r="AD38" s="498">
        <f t="shared" si="57"/>
        <v>0</v>
      </c>
      <c r="AE38" s="16">
        <v>0</v>
      </c>
      <c r="AF38" s="498">
        <f t="shared" si="58"/>
        <v>0</v>
      </c>
      <c r="AG38" s="16">
        <v>0</v>
      </c>
      <c r="AH38" s="498">
        <f t="shared" si="59"/>
        <v>0</v>
      </c>
      <c r="AI38" s="16">
        <v>0</v>
      </c>
      <c r="AJ38" s="498">
        <f t="shared" si="60"/>
        <v>0</v>
      </c>
      <c r="AK38" s="500">
        <f t="shared" si="61"/>
        <v>0</v>
      </c>
      <c r="AL38" s="501">
        <f t="shared" si="61"/>
        <v>0</v>
      </c>
      <c r="AM38" s="502" t="str">
        <f t="shared" si="19"/>
        <v/>
      </c>
      <c r="AN38" s="503">
        <f t="shared" si="62"/>
        <v>0</v>
      </c>
      <c r="AO38" s="504">
        <f t="shared" si="62"/>
        <v>0</v>
      </c>
      <c r="AP38" s="503">
        <f t="shared" si="63"/>
        <v>0</v>
      </c>
      <c r="AQ38" s="504">
        <f t="shared" si="63"/>
        <v>0</v>
      </c>
      <c r="AR38" s="503">
        <f t="shared" si="64"/>
        <v>0</v>
      </c>
      <c r="AS38" s="9">
        <f t="shared" si="13"/>
        <v>0</v>
      </c>
      <c r="AT38" s="503">
        <f t="shared" si="65"/>
        <v>0</v>
      </c>
      <c r="AU38" s="9">
        <f t="shared" si="15"/>
        <v>0</v>
      </c>
      <c r="AV38" s="505">
        <f t="shared" si="66"/>
        <v>0</v>
      </c>
      <c r="AW38" s="506">
        <f t="shared" si="66"/>
        <v>0</v>
      </c>
      <c r="AX38" s="20" t="s">
        <v>358</v>
      </c>
      <c r="AY38" s="507" t="s">
        <v>358</v>
      </c>
      <c r="AZ38" s="507" t="s">
        <v>358</v>
      </c>
      <c r="BA38" s="507" t="s">
        <v>358</v>
      </c>
      <c r="BB38" s="507" t="s">
        <v>358</v>
      </c>
      <c r="BC38" s="507" t="s">
        <v>358</v>
      </c>
      <c r="BD38" s="507" t="s">
        <v>358</v>
      </c>
      <c r="BE38" s="507" t="s">
        <v>358</v>
      </c>
      <c r="BF38" s="474">
        <f t="shared" si="17"/>
        <v>0</v>
      </c>
      <c r="BG38" s="475">
        <v>0</v>
      </c>
      <c r="BH38" s="476">
        <f t="shared" si="67"/>
        <v>0</v>
      </c>
      <c r="BI38" s="475">
        <v>0</v>
      </c>
      <c r="BJ38" s="477">
        <f t="shared" si="68"/>
        <v>0</v>
      </c>
      <c r="BK38" s="475">
        <v>0</v>
      </c>
      <c r="BL38" s="475">
        <v>0.95</v>
      </c>
      <c r="BM38" s="475">
        <v>0</v>
      </c>
      <c r="BN38" s="478" t="s">
        <v>358</v>
      </c>
      <c r="BO38" s="475">
        <v>0</v>
      </c>
      <c r="BP38" s="475">
        <v>0</v>
      </c>
      <c r="BQ38" s="479">
        <v>0</v>
      </c>
      <c r="BR38" s="480"/>
      <c r="BS38" s="457">
        <v>0</v>
      </c>
      <c r="BT38" s="481" t="s">
        <v>362</v>
      </c>
      <c r="BU38" s="457" t="s">
        <v>358</v>
      </c>
      <c r="BV38" s="483">
        <v>0</v>
      </c>
      <c r="BW38" s="508" t="s">
        <v>358</v>
      </c>
      <c r="BX38" s="485" t="s">
        <v>358</v>
      </c>
      <c r="BY38" s="486" t="s">
        <v>358</v>
      </c>
      <c r="BZ38" s="487" t="s">
        <v>358</v>
      </c>
      <c r="CA38" s="488" t="s">
        <v>358</v>
      </c>
      <c r="CB38" s="489" t="s">
        <v>358</v>
      </c>
      <c r="CC38" s="490" t="s">
        <v>358</v>
      </c>
      <c r="CD38" s="491" t="s">
        <v>358</v>
      </c>
      <c r="CE38" s="491" t="s">
        <v>358</v>
      </c>
      <c r="CF38" s="458" t="s">
        <v>358</v>
      </c>
      <c r="CG38" s="364" t="s">
        <v>358</v>
      </c>
      <c r="CH38" s="373" t="s">
        <v>358</v>
      </c>
      <c r="CI38" s="509" t="s">
        <v>358</v>
      </c>
      <c r="CJ38" s="459" t="s">
        <v>358</v>
      </c>
      <c r="CK38" s="483" t="s">
        <v>358</v>
      </c>
      <c r="CL38" s="483">
        <v>0</v>
      </c>
    </row>
    <row r="39" spans="1:90" ht="30" customHeight="1" x14ac:dyDescent="0.3">
      <c r="A39" s="57" t="str">
        <f t="shared" si="0"/>
        <v>Unitil - FG&amp;E</v>
      </c>
      <c r="B39" s="63" t="s">
        <v>358</v>
      </c>
      <c r="C39" s="63" t="s">
        <v>358</v>
      </c>
      <c r="D39" s="55" t="s">
        <v>379</v>
      </c>
      <c r="E39" s="55" t="s">
        <v>360</v>
      </c>
      <c r="F39" s="55" t="s">
        <v>386</v>
      </c>
      <c r="G39" s="55" t="s">
        <v>360</v>
      </c>
      <c r="H39" s="9" t="s">
        <v>362</v>
      </c>
      <c r="I39" s="15" t="s">
        <v>442</v>
      </c>
      <c r="J39" s="114" t="s">
        <v>436</v>
      </c>
      <c r="K39" s="774">
        <v>2.1230000000000002</v>
      </c>
      <c r="L39" s="454">
        <v>0.25012421940769314</v>
      </c>
      <c r="M39" s="299">
        <v>0</v>
      </c>
      <c r="N39" s="456">
        <v>0</v>
      </c>
      <c r="O39" s="475" t="s">
        <v>358</v>
      </c>
      <c r="P39" s="458">
        <v>0</v>
      </c>
      <c r="Q39" s="373" t="s">
        <v>439</v>
      </c>
      <c r="R39" s="496" t="s">
        <v>439</v>
      </c>
      <c r="S39" s="16">
        <v>1</v>
      </c>
      <c r="T39" s="498">
        <v>0</v>
      </c>
      <c r="U39" s="16">
        <v>0</v>
      </c>
      <c r="V39" s="498">
        <v>0</v>
      </c>
      <c r="W39" s="16">
        <v>0</v>
      </c>
      <c r="X39" s="498">
        <f t="shared" si="2"/>
        <v>0</v>
      </c>
      <c r="Y39" s="16">
        <v>0</v>
      </c>
      <c r="Z39" s="498">
        <f t="shared" si="3"/>
        <v>0</v>
      </c>
      <c r="AA39" s="16">
        <f t="shared" si="56"/>
        <v>1</v>
      </c>
      <c r="AB39" s="498">
        <f t="shared" si="56"/>
        <v>0</v>
      </c>
      <c r="AC39" s="16">
        <v>1000</v>
      </c>
      <c r="AD39" s="498">
        <v>0</v>
      </c>
      <c r="AE39" s="16">
        <v>0</v>
      </c>
      <c r="AF39" s="498">
        <v>0</v>
      </c>
      <c r="AG39" s="16">
        <v>0</v>
      </c>
      <c r="AH39" s="498">
        <v>0</v>
      </c>
      <c r="AI39" s="16">
        <v>0</v>
      </c>
      <c r="AJ39" s="498">
        <v>0</v>
      </c>
      <c r="AK39" s="500">
        <f t="shared" si="61"/>
        <v>1000</v>
      </c>
      <c r="AL39" s="501">
        <f t="shared" si="61"/>
        <v>0</v>
      </c>
      <c r="AM39" s="502" t="str">
        <f t="shared" si="19"/>
        <v/>
      </c>
      <c r="AN39" s="503">
        <f t="shared" si="62"/>
        <v>1629360</v>
      </c>
      <c r="AO39" s="504">
        <f t="shared" si="62"/>
        <v>0</v>
      </c>
      <c r="AP39" s="503">
        <f t="shared" si="63"/>
        <v>0</v>
      </c>
      <c r="AQ39" s="504">
        <f t="shared" si="63"/>
        <v>0</v>
      </c>
      <c r="AR39" s="503">
        <f t="shared" si="64"/>
        <v>0</v>
      </c>
      <c r="AS39" s="9">
        <f t="shared" si="13"/>
        <v>0</v>
      </c>
      <c r="AT39" s="503">
        <f t="shared" si="65"/>
        <v>0</v>
      </c>
      <c r="AU39" s="9">
        <f t="shared" si="15"/>
        <v>0</v>
      </c>
      <c r="AV39" s="505">
        <f t="shared" si="66"/>
        <v>1629360</v>
      </c>
      <c r="AW39" s="506">
        <f t="shared" si="66"/>
        <v>0</v>
      </c>
      <c r="AX39" s="20" t="s">
        <v>358</v>
      </c>
      <c r="AY39" s="507" t="s">
        <v>358</v>
      </c>
      <c r="AZ39" s="507" t="s">
        <v>358</v>
      </c>
      <c r="BA39" s="507" t="s">
        <v>358</v>
      </c>
      <c r="BB39" s="507" t="s">
        <v>358</v>
      </c>
      <c r="BC39" s="507" t="s">
        <v>358</v>
      </c>
      <c r="BD39" s="507" t="s">
        <v>358</v>
      </c>
      <c r="BE39" s="507" t="s">
        <v>358</v>
      </c>
      <c r="BF39" s="474">
        <f t="shared" si="17"/>
        <v>0</v>
      </c>
      <c r="BG39" s="475">
        <v>0</v>
      </c>
      <c r="BH39" s="476">
        <f t="shared" si="67"/>
        <v>0</v>
      </c>
      <c r="BI39" s="475">
        <v>0</v>
      </c>
      <c r="BJ39" s="477">
        <f t="shared" si="68"/>
        <v>0</v>
      </c>
      <c r="BK39" s="475">
        <v>0</v>
      </c>
      <c r="BL39" s="475">
        <v>0.95</v>
      </c>
      <c r="BM39" s="475">
        <v>0</v>
      </c>
      <c r="BN39" s="478" t="s">
        <v>358</v>
      </c>
      <c r="BO39" s="475">
        <v>0</v>
      </c>
      <c r="BP39" s="475">
        <v>0</v>
      </c>
      <c r="BQ39" s="479">
        <v>0</v>
      </c>
      <c r="BR39" s="480"/>
      <c r="BS39" s="457">
        <v>0</v>
      </c>
      <c r="BT39" s="481" t="s">
        <v>362</v>
      </c>
      <c r="BU39" s="457" t="s">
        <v>358</v>
      </c>
      <c r="BV39" s="483">
        <v>0</v>
      </c>
      <c r="BW39" s="508" t="s">
        <v>358</v>
      </c>
      <c r="BX39" s="485" t="s">
        <v>358</v>
      </c>
      <c r="BY39" s="486" t="s">
        <v>358</v>
      </c>
      <c r="BZ39" s="487" t="s">
        <v>358</v>
      </c>
      <c r="CA39" s="488" t="s">
        <v>358</v>
      </c>
      <c r="CB39" s="489" t="s">
        <v>358</v>
      </c>
      <c r="CC39" s="490" t="s">
        <v>358</v>
      </c>
      <c r="CD39" s="491" t="s">
        <v>358</v>
      </c>
      <c r="CE39" s="491" t="s">
        <v>358</v>
      </c>
      <c r="CF39" s="458" t="s">
        <v>358</v>
      </c>
      <c r="CG39" s="364" t="s">
        <v>358</v>
      </c>
      <c r="CH39" s="373" t="s">
        <v>358</v>
      </c>
      <c r="CI39" s="509" t="s">
        <v>358</v>
      </c>
      <c r="CJ39" s="459" t="s">
        <v>358</v>
      </c>
      <c r="CK39" s="483" t="s">
        <v>358</v>
      </c>
      <c r="CL39" s="483">
        <v>0</v>
      </c>
    </row>
    <row r="40" spans="1:90" ht="30" customHeight="1" x14ac:dyDescent="0.3">
      <c r="A40" s="57" t="str">
        <f t="shared" si="0"/>
        <v>Unitil - FG&amp;E</v>
      </c>
      <c r="B40" s="63" t="s">
        <v>358</v>
      </c>
      <c r="C40" s="63" t="s">
        <v>358</v>
      </c>
      <c r="D40" s="55" t="s">
        <v>379</v>
      </c>
      <c r="E40" s="55" t="s">
        <v>360</v>
      </c>
      <c r="F40" s="55" t="s">
        <v>387</v>
      </c>
      <c r="G40" s="55" t="s">
        <v>360</v>
      </c>
      <c r="H40" s="9" t="s">
        <v>362</v>
      </c>
      <c r="I40" s="15" t="s">
        <v>442</v>
      </c>
      <c r="J40" s="114" t="s">
        <v>436</v>
      </c>
      <c r="K40" s="774">
        <v>8.5329999999999995</v>
      </c>
      <c r="L40" s="454">
        <v>1.7860713592402138</v>
      </c>
      <c r="M40" s="455">
        <v>1</v>
      </c>
      <c r="N40" s="456">
        <v>2556734.8889481737</v>
      </c>
      <c r="O40" s="475" t="s">
        <v>437</v>
      </c>
      <c r="P40" s="458">
        <v>0.59799999999999998</v>
      </c>
      <c r="Q40" s="373" t="s">
        <v>439</v>
      </c>
      <c r="R40" s="496" t="s">
        <v>439</v>
      </c>
      <c r="S40" s="16">
        <v>0</v>
      </c>
      <c r="T40" s="498">
        <f t="shared" si="1"/>
        <v>0</v>
      </c>
      <c r="U40" s="16">
        <v>0</v>
      </c>
      <c r="V40" s="498">
        <f t="shared" si="1"/>
        <v>0</v>
      </c>
      <c r="W40" s="16">
        <v>0</v>
      </c>
      <c r="X40" s="498">
        <f t="shared" si="2"/>
        <v>0</v>
      </c>
      <c r="Y40" s="16">
        <v>0</v>
      </c>
      <c r="Z40" s="498">
        <f t="shared" si="3"/>
        <v>0</v>
      </c>
      <c r="AA40" s="16">
        <f t="shared" si="56"/>
        <v>0</v>
      </c>
      <c r="AB40" s="498">
        <f t="shared" si="56"/>
        <v>0</v>
      </c>
      <c r="AC40" s="16">
        <f>U40+W40+AA40</f>
        <v>0</v>
      </c>
      <c r="AD40" s="498">
        <f t="shared" ref="AD40:AD41" si="69">AC40</f>
        <v>0</v>
      </c>
      <c r="AE40" s="16">
        <v>0</v>
      </c>
      <c r="AF40" s="498">
        <f t="shared" ref="AF40:AF41" si="70">AE40</f>
        <v>0</v>
      </c>
      <c r="AG40" s="16">
        <v>0</v>
      </c>
      <c r="AH40" s="498">
        <f t="shared" ref="AH40:AH41" si="71">AG40</f>
        <v>0</v>
      </c>
      <c r="AI40" s="16">
        <v>0</v>
      </c>
      <c r="AJ40" s="498">
        <f t="shared" ref="AJ40:AJ41" si="72">AI40</f>
        <v>0</v>
      </c>
      <c r="AK40" s="500">
        <f t="shared" si="61"/>
        <v>0</v>
      </c>
      <c r="AL40" s="501">
        <f t="shared" si="61"/>
        <v>0</v>
      </c>
      <c r="AM40" s="502">
        <f t="shared" si="19"/>
        <v>0</v>
      </c>
      <c r="AN40" s="503">
        <f t="shared" si="62"/>
        <v>0</v>
      </c>
      <c r="AO40" s="504">
        <f t="shared" si="62"/>
        <v>0</v>
      </c>
      <c r="AP40" s="503">
        <f t="shared" si="63"/>
        <v>0</v>
      </c>
      <c r="AQ40" s="504">
        <f t="shared" si="63"/>
        <v>0</v>
      </c>
      <c r="AR40" s="503">
        <f t="shared" si="64"/>
        <v>0</v>
      </c>
      <c r="AS40" s="9">
        <f t="shared" si="13"/>
        <v>0</v>
      </c>
      <c r="AT40" s="503">
        <f t="shared" si="65"/>
        <v>0</v>
      </c>
      <c r="AU40" s="9">
        <f t="shared" si="15"/>
        <v>0</v>
      </c>
      <c r="AV40" s="505">
        <f t="shared" si="66"/>
        <v>0</v>
      </c>
      <c r="AW40" s="506">
        <f t="shared" si="66"/>
        <v>0</v>
      </c>
      <c r="AX40" s="20" t="s">
        <v>358</v>
      </c>
      <c r="AY40" s="507" t="s">
        <v>358</v>
      </c>
      <c r="AZ40" s="507" t="s">
        <v>358</v>
      </c>
      <c r="BA40" s="507" t="s">
        <v>358</v>
      </c>
      <c r="BB40" s="507" t="s">
        <v>358</v>
      </c>
      <c r="BC40" s="507" t="s">
        <v>358</v>
      </c>
      <c r="BD40" s="507" t="s">
        <v>358</v>
      </c>
      <c r="BE40" s="507" t="s">
        <v>358</v>
      </c>
      <c r="BF40" s="474">
        <f t="shared" si="17"/>
        <v>2556734.8889481737</v>
      </c>
      <c r="BG40" s="475">
        <v>0</v>
      </c>
      <c r="BH40" s="476">
        <f t="shared" si="67"/>
        <v>0.59799999999999998</v>
      </c>
      <c r="BI40" s="475">
        <v>0</v>
      </c>
      <c r="BJ40" s="477">
        <f t="shared" si="68"/>
        <v>121.5782101796306</v>
      </c>
      <c r="BK40" s="475">
        <v>0</v>
      </c>
      <c r="BL40" s="475">
        <v>0.95</v>
      </c>
      <c r="BM40" s="475">
        <v>0</v>
      </c>
      <c r="BN40" s="478" t="s">
        <v>358</v>
      </c>
      <c r="BO40" s="475">
        <v>0</v>
      </c>
      <c r="BP40" s="475">
        <v>0</v>
      </c>
      <c r="BQ40" s="479">
        <v>0</v>
      </c>
      <c r="BR40" s="480"/>
      <c r="BS40" s="457">
        <v>0</v>
      </c>
      <c r="BT40" s="481" t="s">
        <v>362</v>
      </c>
      <c r="BU40" s="457" t="s">
        <v>358</v>
      </c>
      <c r="BV40" s="483">
        <v>0</v>
      </c>
      <c r="BW40" s="508" t="s">
        <v>358</v>
      </c>
      <c r="BX40" s="485" t="s">
        <v>358</v>
      </c>
      <c r="BY40" s="487">
        <v>274</v>
      </c>
      <c r="BZ40" s="487">
        <v>240.58332999999999</v>
      </c>
      <c r="CA40" s="488">
        <v>128</v>
      </c>
      <c r="CB40" s="489">
        <v>95.14</v>
      </c>
      <c r="CC40" s="490">
        <v>3</v>
      </c>
      <c r="CD40" s="491">
        <v>1.889</v>
      </c>
      <c r="CE40" s="491">
        <v>1</v>
      </c>
      <c r="CF40" s="458">
        <v>0.16666669999999995</v>
      </c>
      <c r="CG40" s="364" t="s">
        <v>358</v>
      </c>
      <c r="CH40" s="373" t="s">
        <v>358</v>
      </c>
      <c r="CI40" s="509" t="s">
        <v>358</v>
      </c>
      <c r="CJ40" s="459" t="s">
        <v>358</v>
      </c>
      <c r="CK40" s="483" t="s">
        <v>358</v>
      </c>
      <c r="CL40" s="483">
        <v>0</v>
      </c>
    </row>
    <row r="41" spans="1:90" ht="30" customHeight="1" x14ac:dyDescent="0.3">
      <c r="A41" s="57" t="str">
        <f t="shared" si="0"/>
        <v>Unitil - FG&amp;E</v>
      </c>
      <c r="B41" s="63" t="s">
        <v>358</v>
      </c>
      <c r="C41" s="63" t="s">
        <v>358</v>
      </c>
      <c r="D41" s="55" t="s">
        <v>379</v>
      </c>
      <c r="E41" s="55" t="s">
        <v>360</v>
      </c>
      <c r="F41" s="55" t="s">
        <v>388</v>
      </c>
      <c r="G41" s="55" t="s">
        <v>360</v>
      </c>
      <c r="H41" s="9" t="s">
        <v>362</v>
      </c>
      <c r="I41" s="15" t="s">
        <v>442</v>
      </c>
      <c r="J41" s="114" t="s">
        <v>444</v>
      </c>
      <c r="K41" s="494">
        <v>9.8000000000000007</v>
      </c>
      <c r="L41" s="494" t="s">
        <v>358</v>
      </c>
      <c r="M41" s="455">
        <v>485</v>
      </c>
      <c r="N41" s="456">
        <v>9914829.7783792894</v>
      </c>
      <c r="O41" s="475" t="s">
        <v>437</v>
      </c>
      <c r="P41" s="495">
        <v>2.319</v>
      </c>
      <c r="Q41" s="373" t="s">
        <v>439</v>
      </c>
      <c r="R41" s="496" t="s">
        <v>439</v>
      </c>
      <c r="S41" s="16">
        <v>0</v>
      </c>
      <c r="T41" s="498">
        <f t="shared" si="1"/>
        <v>0</v>
      </c>
      <c r="U41" s="16">
        <v>0</v>
      </c>
      <c r="V41" s="498">
        <f t="shared" si="1"/>
        <v>0</v>
      </c>
      <c r="W41" s="16">
        <v>0</v>
      </c>
      <c r="X41" s="498">
        <f t="shared" si="2"/>
        <v>0</v>
      </c>
      <c r="Y41" s="16">
        <v>0</v>
      </c>
      <c r="Z41" s="498">
        <f t="shared" si="3"/>
        <v>0</v>
      </c>
      <c r="AA41" s="16">
        <f t="shared" si="56"/>
        <v>0</v>
      </c>
      <c r="AB41" s="498">
        <f t="shared" si="56"/>
        <v>0</v>
      </c>
      <c r="AC41" s="16">
        <f>U41+W41+AA41</f>
        <v>0</v>
      </c>
      <c r="AD41" s="498">
        <f t="shared" si="69"/>
        <v>0</v>
      </c>
      <c r="AE41" s="16">
        <v>0</v>
      </c>
      <c r="AF41" s="498">
        <f t="shared" si="70"/>
        <v>0</v>
      </c>
      <c r="AG41" s="16">
        <v>0</v>
      </c>
      <c r="AH41" s="498">
        <f t="shared" si="71"/>
        <v>0</v>
      </c>
      <c r="AI41" s="16">
        <v>0</v>
      </c>
      <c r="AJ41" s="498">
        <f t="shared" si="72"/>
        <v>0</v>
      </c>
      <c r="AK41" s="500">
        <f t="shared" si="61"/>
        <v>0</v>
      </c>
      <c r="AL41" s="501">
        <f t="shared" si="61"/>
        <v>0</v>
      </c>
      <c r="AM41" s="502">
        <f t="shared" si="19"/>
        <v>0</v>
      </c>
      <c r="AN41" s="503">
        <f t="shared" si="62"/>
        <v>0</v>
      </c>
      <c r="AO41" s="504">
        <f t="shared" si="62"/>
        <v>0</v>
      </c>
      <c r="AP41" s="503">
        <f t="shared" si="63"/>
        <v>0</v>
      </c>
      <c r="AQ41" s="504">
        <f t="shared" si="63"/>
        <v>0</v>
      </c>
      <c r="AR41" s="503">
        <f t="shared" si="64"/>
        <v>0</v>
      </c>
      <c r="AS41" s="9">
        <f t="shared" si="13"/>
        <v>0</v>
      </c>
      <c r="AT41" s="503">
        <f t="shared" si="65"/>
        <v>0</v>
      </c>
      <c r="AU41" s="9">
        <f t="shared" si="15"/>
        <v>0</v>
      </c>
      <c r="AV41" s="505">
        <f t="shared" si="66"/>
        <v>0</v>
      </c>
      <c r="AW41" s="506">
        <f t="shared" si="66"/>
        <v>0</v>
      </c>
      <c r="AX41" s="20" t="s">
        <v>358</v>
      </c>
      <c r="AY41" s="507" t="s">
        <v>358</v>
      </c>
      <c r="AZ41" s="507" t="s">
        <v>358</v>
      </c>
      <c r="BA41" s="507" t="s">
        <v>358</v>
      </c>
      <c r="BB41" s="507" t="s">
        <v>358</v>
      </c>
      <c r="BC41" s="507" t="s">
        <v>358</v>
      </c>
      <c r="BD41" s="507" t="s">
        <v>358</v>
      </c>
      <c r="BE41" s="507" t="s">
        <v>358</v>
      </c>
      <c r="BF41" s="474">
        <f t="shared" si="17"/>
        <v>9914829.7783792894</v>
      </c>
      <c r="BG41" s="475">
        <v>0</v>
      </c>
      <c r="BH41" s="476">
        <f t="shared" si="67"/>
        <v>2.319</v>
      </c>
      <c r="BI41" s="475">
        <v>0</v>
      </c>
      <c r="BJ41" s="477">
        <f t="shared" si="68"/>
        <v>471.47135352268123</v>
      </c>
      <c r="BK41" s="475">
        <v>0</v>
      </c>
      <c r="BL41" s="475">
        <v>0.95</v>
      </c>
      <c r="BM41" s="475">
        <v>0</v>
      </c>
      <c r="BN41" s="478" t="s">
        <v>358</v>
      </c>
      <c r="BO41" s="475">
        <v>0</v>
      </c>
      <c r="BP41" s="475">
        <v>0</v>
      </c>
      <c r="BQ41" s="479">
        <v>0.33333333333333331</v>
      </c>
      <c r="BR41" s="480"/>
      <c r="BS41" s="457">
        <v>0</v>
      </c>
      <c r="BT41" s="481" t="s">
        <v>362</v>
      </c>
      <c r="BU41" s="457" t="s">
        <v>358</v>
      </c>
      <c r="BV41" s="483">
        <v>0</v>
      </c>
      <c r="BW41" s="508" t="s">
        <v>358</v>
      </c>
      <c r="BX41" s="485" t="s">
        <v>358</v>
      </c>
      <c r="BY41" s="529">
        <v>0</v>
      </c>
      <c r="BZ41" s="529">
        <v>-19.954319999999996</v>
      </c>
      <c r="CA41" s="530">
        <v>0</v>
      </c>
      <c r="CB41" s="531">
        <v>17.136669999999999</v>
      </c>
      <c r="CC41" s="532">
        <v>0</v>
      </c>
      <c r="CD41" s="533">
        <v>-0.33525269999999996</v>
      </c>
      <c r="CE41" s="533">
        <v>0</v>
      </c>
      <c r="CF41" s="534">
        <v>-0.32533329999999999</v>
      </c>
      <c r="CG41" s="364" t="s">
        <v>358</v>
      </c>
      <c r="CH41" s="373" t="s">
        <v>358</v>
      </c>
      <c r="CI41" s="509" t="s">
        <v>358</v>
      </c>
      <c r="CJ41" s="459" t="s">
        <v>358</v>
      </c>
      <c r="CK41" s="483" t="s">
        <v>358</v>
      </c>
      <c r="CL41" s="483">
        <v>0</v>
      </c>
    </row>
    <row r="42" spans="1:90" ht="30" customHeight="1" x14ac:dyDescent="0.3">
      <c r="A42" s="57" t="str">
        <f t="shared" si="0"/>
        <v>Unitil - FG&amp;E</v>
      </c>
      <c r="B42" s="63" t="s">
        <v>358</v>
      </c>
      <c r="C42" s="63" t="s">
        <v>358</v>
      </c>
      <c r="D42" s="55" t="s">
        <v>379</v>
      </c>
      <c r="E42" s="55" t="s">
        <v>360</v>
      </c>
      <c r="F42" s="448"/>
      <c r="G42" s="448"/>
      <c r="H42" s="449"/>
      <c r="I42" s="511"/>
      <c r="J42" s="448"/>
      <c r="K42" s="448" t="s">
        <v>440</v>
      </c>
      <c r="L42" s="448"/>
      <c r="M42" s="448" t="s">
        <v>440</v>
      </c>
      <c r="N42" s="512"/>
      <c r="O42" s="512"/>
      <c r="P42" s="513" t="s">
        <v>440</v>
      </c>
      <c r="Q42" s="514"/>
      <c r="R42" s="513"/>
      <c r="S42" s="515"/>
      <c r="T42" s="449"/>
      <c r="U42" s="515"/>
      <c r="V42" s="449"/>
      <c r="W42" s="515"/>
      <c r="X42" s="449"/>
      <c r="Y42" s="515"/>
      <c r="Z42" s="449">
        <f t="shared" si="3"/>
        <v>0</v>
      </c>
      <c r="AA42" s="515"/>
      <c r="AB42" s="449"/>
      <c r="AC42" s="515"/>
      <c r="AD42" s="449"/>
      <c r="AE42" s="515"/>
      <c r="AF42" s="449"/>
      <c r="AG42" s="515"/>
      <c r="AH42" s="449"/>
      <c r="AI42" s="515"/>
      <c r="AJ42" s="449"/>
      <c r="AK42" s="511"/>
      <c r="AL42" s="449"/>
      <c r="AM42" s="518"/>
      <c r="AN42" s="515"/>
      <c r="AO42" s="449"/>
      <c r="AP42" s="515"/>
      <c r="AQ42" s="449"/>
      <c r="AR42" s="515"/>
      <c r="AS42" s="449">
        <f t="shared" si="13"/>
        <v>0</v>
      </c>
      <c r="AT42" s="515"/>
      <c r="AU42" s="449">
        <f t="shared" si="15"/>
        <v>0</v>
      </c>
      <c r="AV42" s="515"/>
      <c r="AW42" s="449"/>
      <c r="AX42" s="20" t="s">
        <v>358</v>
      </c>
      <c r="AY42" s="507" t="s">
        <v>358</v>
      </c>
      <c r="AZ42" s="507" t="s">
        <v>358</v>
      </c>
      <c r="BA42" s="507" t="s">
        <v>358</v>
      </c>
      <c r="BB42" s="507" t="s">
        <v>358</v>
      </c>
      <c r="BC42" s="507" t="s">
        <v>358</v>
      </c>
      <c r="BD42" s="507" t="s">
        <v>358</v>
      </c>
      <c r="BE42" s="507" t="s">
        <v>358</v>
      </c>
      <c r="BF42" s="512"/>
      <c r="BG42" s="480"/>
      <c r="BH42" s="480"/>
      <c r="BI42" s="480"/>
      <c r="BJ42" s="519"/>
      <c r="BK42" s="480"/>
      <c r="BL42" s="480"/>
      <c r="BM42" s="480"/>
      <c r="BN42" s="480"/>
      <c r="BO42" s="480"/>
      <c r="BP42" s="480"/>
      <c r="BQ42" s="480"/>
      <c r="BR42" s="480"/>
      <c r="BS42" s="457">
        <v>0</v>
      </c>
      <c r="BT42" s="481" t="s">
        <v>362</v>
      </c>
      <c r="BU42" s="457" t="s">
        <v>358</v>
      </c>
      <c r="BV42" s="483">
        <v>0</v>
      </c>
      <c r="BW42" s="508" t="s">
        <v>358</v>
      </c>
      <c r="BX42" s="485" t="s">
        <v>358</v>
      </c>
      <c r="BY42" s="520"/>
      <c r="BZ42" s="521"/>
      <c r="CA42" s="522"/>
      <c r="CB42" s="523"/>
      <c r="CC42" s="524"/>
      <c r="CD42" s="525"/>
      <c r="CE42" s="525"/>
      <c r="CF42" s="526"/>
      <c r="CG42" s="364" t="s">
        <v>358</v>
      </c>
      <c r="CH42" s="373" t="s">
        <v>358</v>
      </c>
      <c r="CI42" s="509" t="s">
        <v>358</v>
      </c>
      <c r="CJ42" s="459" t="s">
        <v>358</v>
      </c>
      <c r="CK42" s="483" t="s">
        <v>358</v>
      </c>
      <c r="CL42" s="483">
        <v>0</v>
      </c>
    </row>
    <row r="43" spans="1:90" ht="30" customHeight="1" x14ac:dyDescent="0.3">
      <c r="A43" s="57" t="str">
        <f t="shared" si="0"/>
        <v>Unitil - FG&amp;E</v>
      </c>
      <c r="B43" s="63" t="s">
        <v>358</v>
      </c>
      <c r="C43" s="63" t="s">
        <v>358</v>
      </c>
      <c r="D43" s="55" t="s">
        <v>389</v>
      </c>
      <c r="E43" s="55" t="s">
        <v>360</v>
      </c>
      <c r="F43" s="55" t="s">
        <v>390</v>
      </c>
      <c r="G43" s="55" t="s">
        <v>360</v>
      </c>
      <c r="H43" s="9" t="s">
        <v>362</v>
      </c>
      <c r="I43" s="15" t="s">
        <v>435</v>
      </c>
      <c r="J43" s="114" t="s">
        <v>436</v>
      </c>
      <c r="K43" s="774">
        <v>9.5609999999999999</v>
      </c>
      <c r="L43" s="454">
        <v>12.961790998648063</v>
      </c>
      <c r="M43" s="455">
        <v>1228</v>
      </c>
      <c r="N43" s="456">
        <v>9782290.0098886639</v>
      </c>
      <c r="O43" s="475" t="s">
        <v>437</v>
      </c>
      <c r="P43" s="458">
        <v>2.2879999999999998</v>
      </c>
      <c r="Q43" s="373" t="s">
        <v>439</v>
      </c>
      <c r="R43" s="496" t="s">
        <v>439</v>
      </c>
      <c r="S43" s="16">
        <v>100</v>
      </c>
      <c r="T43" s="498">
        <f t="shared" si="1"/>
        <v>100</v>
      </c>
      <c r="U43" s="16">
        <v>0</v>
      </c>
      <c r="V43" s="498">
        <f t="shared" si="1"/>
        <v>0</v>
      </c>
      <c r="W43" s="16">
        <v>1</v>
      </c>
      <c r="X43" s="498">
        <f t="shared" si="2"/>
        <v>1</v>
      </c>
      <c r="Y43" s="16">
        <v>0</v>
      </c>
      <c r="Z43" s="498">
        <f t="shared" si="3"/>
        <v>0</v>
      </c>
      <c r="AA43" s="16">
        <f t="shared" ref="AA43:AB45" si="73">S43+U43+W43+Y43</f>
        <v>101</v>
      </c>
      <c r="AB43" s="498">
        <f t="shared" si="73"/>
        <v>101</v>
      </c>
      <c r="AC43" s="16">
        <v>830.5</v>
      </c>
      <c r="AD43" s="498">
        <f t="shared" ref="AD43:AD45" si="74">AC43</f>
        <v>830.5</v>
      </c>
      <c r="AE43" s="16">
        <v>0</v>
      </c>
      <c r="AF43" s="498">
        <f t="shared" ref="AF43:AF45" si="75">AE43</f>
        <v>0</v>
      </c>
      <c r="AG43" s="16">
        <v>9.1999999999999993</v>
      </c>
      <c r="AH43" s="498">
        <f t="shared" ref="AH43:AH45" si="76">AG43</f>
        <v>9.1999999999999993</v>
      </c>
      <c r="AI43" s="16">
        <v>0</v>
      </c>
      <c r="AJ43" s="498">
        <f t="shared" ref="AJ43:AJ45" si="77">AI43</f>
        <v>0</v>
      </c>
      <c r="AK43" s="500">
        <f t="shared" ref="AK43:AL45" si="78">AC43+AE43+AG43+AI43</f>
        <v>839.7</v>
      </c>
      <c r="AL43" s="501">
        <f t="shared" si="78"/>
        <v>839.7</v>
      </c>
      <c r="AM43" s="502">
        <f t="shared" si="19"/>
        <v>0.36700174825174825</v>
      </c>
      <c r="AN43" s="503">
        <f t="shared" ref="AN43:AO45" si="79">AC43*0.186*8760</f>
        <v>1353183.48</v>
      </c>
      <c r="AO43" s="504">
        <f t="shared" si="79"/>
        <v>1353183.48</v>
      </c>
      <c r="AP43" s="503">
        <f t="shared" ref="AP43:AQ45" si="80">AE43*8760</f>
        <v>0</v>
      </c>
      <c r="AQ43" s="504">
        <f t="shared" si="80"/>
        <v>0</v>
      </c>
      <c r="AR43" s="503">
        <f t="shared" ref="AR43:AR45" si="81">AG43*0.186*8760</f>
        <v>14990.111999999999</v>
      </c>
      <c r="AS43" s="9">
        <f t="shared" si="13"/>
        <v>14990.111999999999</v>
      </c>
      <c r="AT43" s="503">
        <f t="shared" ref="AT43:AT45" si="82">AI43*0.186*8760</f>
        <v>0</v>
      </c>
      <c r="AU43" s="9">
        <f t="shared" si="15"/>
        <v>0</v>
      </c>
      <c r="AV43" s="505">
        <f t="shared" ref="AV43:AW45" si="83">AN43+AP43+AR43+AT43</f>
        <v>1368173.5919999999</v>
      </c>
      <c r="AW43" s="506">
        <f t="shared" si="83"/>
        <v>1368173.5919999999</v>
      </c>
      <c r="AX43" s="20" t="s">
        <v>358</v>
      </c>
      <c r="AY43" s="507" t="s">
        <v>358</v>
      </c>
      <c r="AZ43" s="507" t="s">
        <v>358</v>
      </c>
      <c r="BA43" s="507" t="s">
        <v>358</v>
      </c>
      <c r="BB43" s="507" t="s">
        <v>358</v>
      </c>
      <c r="BC43" s="507" t="s">
        <v>358</v>
      </c>
      <c r="BD43" s="507" t="s">
        <v>358</v>
      </c>
      <c r="BE43" s="507" t="s">
        <v>358</v>
      </c>
      <c r="BF43" s="474">
        <f t="shared" si="17"/>
        <v>9782290.0098886639</v>
      </c>
      <c r="BG43" s="475">
        <v>0</v>
      </c>
      <c r="BH43" s="476">
        <f t="shared" ref="BH43:BH45" si="84">P43</f>
        <v>2.2879999999999998</v>
      </c>
      <c r="BI43" s="475">
        <v>0</v>
      </c>
      <c r="BJ43" s="477">
        <f>(((92178/SUM(P$15:P$70))*P43)/92178)*21417</f>
        <v>465.16880416554318</v>
      </c>
      <c r="BK43" s="475">
        <v>0</v>
      </c>
      <c r="BL43" s="475">
        <v>0.95</v>
      </c>
      <c r="BM43" s="475">
        <v>0</v>
      </c>
      <c r="BN43" s="478" t="s">
        <v>358</v>
      </c>
      <c r="BO43" s="475">
        <v>0</v>
      </c>
      <c r="BP43" s="475">
        <v>0</v>
      </c>
      <c r="BQ43" s="479">
        <v>1.3333333333333333</v>
      </c>
      <c r="BR43" s="480"/>
      <c r="BS43" s="457">
        <v>0</v>
      </c>
      <c r="BT43" s="481" t="s">
        <v>362</v>
      </c>
      <c r="BU43" s="457" t="s">
        <v>358</v>
      </c>
      <c r="BV43" s="483">
        <v>0</v>
      </c>
      <c r="BW43" s="508" t="s">
        <v>358</v>
      </c>
      <c r="BX43" s="485" t="s">
        <v>358</v>
      </c>
      <c r="BY43" s="487">
        <v>151.72</v>
      </c>
      <c r="BZ43" s="487">
        <v>136.93666999999999</v>
      </c>
      <c r="CA43" s="488">
        <v>151.15</v>
      </c>
      <c r="CB43" s="489">
        <v>137.19</v>
      </c>
      <c r="CC43" s="490">
        <v>0.95599999999999996</v>
      </c>
      <c r="CD43" s="491">
        <v>0.63466669999999992</v>
      </c>
      <c r="CE43" s="491">
        <v>0.94199999999999995</v>
      </c>
      <c r="CF43" s="458">
        <v>0.629</v>
      </c>
      <c r="CG43" s="364" t="s">
        <v>358</v>
      </c>
      <c r="CH43" s="373" t="s">
        <v>358</v>
      </c>
      <c r="CI43" s="509" t="s">
        <v>358</v>
      </c>
      <c r="CJ43" s="459" t="s">
        <v>358</v>
      </c>
      <c r="CK43" s="483" t="s">
        <v>358</v>
      </c>
      <c r="CL43" s="483">
        <v>0</v>
      </c>
    </row>
    <row r="44" spans="1:90" ht="30" customHeight="1" x14ac:dyDescent="0.3">
      <c r="A44" s="57" t="str">
        <f t="shared" si="0"/>
        <v>Unitil - FG&amp;E</v>
      </c>
      <c r="B44" s="63" t="s">
        <v>358</v>
      </c>
      <c r="C44" s="63" t="s">
        <v>358</v>
      </c>
      <c r="D44" s="55" t="s">
        <v>389</v>
      </c>
      <c r="E44" s="55" t="s">
        <v>360</v>
      </c>
      <c r="F44" s="55" t="s">
        <v>391</v>
      </c>
      <c r="G44" s="55" t="s">
        <v>360</v>
      </c>
      <c r="H44" s="9" t="s">
        <v>362</v>
      </c>
      <c r="I44" s="15" t="s">
        <v>435</v>
      </c>
      <c r="J44" s="114" t="s">
        <v>436</v>
      </c>
      <c r="K44" s="774">
        <v>9.5609999999999999</v>
      </c>
      <c r="L44" s="454">
        <v>9.2320070200765159</v>
      </c>
      <c r="M44" s="455">
        <v>627</v>
      </c>
      <c r="N44" s="456">
        <v>5472609.795741911</v>
      </c>
      <c r="O44" s="475" t="s">
        <v>437</v>
      </c>
      <c r="P44" s="458">
        <v>1.28</v>
      </c>
      <c r="Q44" s="373" t="s">
        <v>439</v>
      </c>
      <c r="R44" s="496" t="s">
        <v>439</v>
      </c>
      <c r="S44" s="16">
        <v>36</v>
      </c>
      <c r="T44" s="498">
        <f t="shared" si="1"/>
        <v>36</v>
      </c>
      <c r="U44" s="16">
        <v>0</v>
      </c>
      <c r="V44" s="498">
        <f t="shared" si="1"/>
        <v>0</v>
      </c>
      <c r="W44" s="16">
        <v>0</v>
      </c>
      <c r="X44" s="498">
        <f t="shared" si="2"/>
        <v>0</v>
      </c>
      <c r="Y44" s="16">
        <v>0</v>
      </c>
      <c r="Z44" s="498">
        <f t="shared" si="3"/>
        <v>0</v>
      </c>
      <c r="AA44" s="16">
        <f t="shared" si="73"/>
        <v>36</v>
      </c>
      <c r="AB44" s="498">
        <f t="shared" si="73"/>
        <v>36</v>
      </c>
      <c r="AC44" s="16">
        <v>236.3</v>
      </c>
      <c r="AD44" s="498">
        <f t="shared" si="74"/>
        <v>236.3</v>
      </c>
      <c r="AE44" s="16">
        <v>0</v>
      </c>
      <c r="AF44" s="498">
        <f t="shared" si="75"/>
        <v>0</v>
      </c>
      <c r="AG44" s="16">
        <v>0</v>
      </c>
      <c r="AH44" s="498">
        <f t="shared" si="76"/>
        <v>0</v>
      </c>
      <c r="AI44" s="16">
        <v>0</v>
      </c>
      <c r="AJ44" s="498">
        <f t="shared" si="77"/>
        <v>0</v>
      </c>
      <c r="AK44" s="500">
        <f t="shared" si="78"/>
        <v>236.3</v>
      </c>
      <c r="AL44" s="501">
        <f t="shared" si="78"/>
        <v>236.3</v>
      </c>
      <c r="AM44" s="502">
        <f t="shared" si="19"/>
        <v>0.18460937500000002</v>
      </c>
      <c r="AN44" s="503">
        <f t="shared" si="79"/>
        <v>385017.76799999998</v>
      </c>
      <c r="AO44" s="504">
        <f t="shared" si="79"/>
        <v>385017.76799999998</v>
      </c>
      <c r="AP44" s="503">
        <f t="shared" si="80"/>
        <v>0</v>
      </c>
      <c r="AQ44" s="504">
        <f t="shared" si="80"/>
        <v>0</v>
      </c>
      <c r="AR44" s="503">
        <f t="shared" si="81"/>
        <v>0</v>
      </c>
      <c r="AS44" s="9">
        <f t="shared" si="13"/>
        <v>0</v>
      </c>
      <c r="AT44" s="503">
        <f t="shared" si="82"/>
        <v>0</v>
      </c>
      <c r="AU44" s="9">
        <f t="shared" si="15"/>
        <v>0</v>
      </c>
      <c r="AV44" s="505">
        <f t="shared" si="83"/>
        <v>385017.76799999998</v>
      </c>
      <c r="AW44" s="506">
        <f t="shared" si="83"/>
        <v>385017.76799999998</v>
      </c>
      <c r="AX44" s="20" t="s">
        <v>358</v>
      </c>
      <c r="AY44" s="507" t="s">
        <v>358</v>
      </c>
      <c r="AZ44" s="507" t="s">
        <v>358</v>
      </c>
      <c r="BA44" s="507" t="s">
        <v>358</v>
      </c>
      <c r="BB44" s="507" t="s">
        <v>358</v>
      </c>
      <c r="BC44" s="507" t="s">
        <v>358</v>
      </c>
      <c r="BD44" s="507" t="s">
        <v>358</v>
      </c>
      <c r="BE44" s="507" t="s">
        <v>358</v>
      </c>
      <c r="BF44" s="474">
        <f t="shared" si="17"/>
        <v>5472609.795741911</v>
      </c>
      <c r="BG44" s="475">
        <v>0</v>
      </c>
      <c r="BH44" s="476">
        <f t="shared" si="84"/>
        <v>1.28</v>
      </c>
      <c r="BI44" s="475">
        <v>0</v>
      </c>
      <c r="BJ44" s="477">
        <f>(((92178/SUM(P$15:P$70))*P44)/92178)*21417</f>
        <v>260.2342960366675</v>
      </c>
      <c r="BK44" s="475">
        <v>0</v>
      </c>
      <c r="BL44" s="475">
        <v>0.95</v>
      </c>
      <c r="BM44" s="475">
        <v>0</v>
      </c>
      <c r="BN44" s="478" t="s">
        <v>358</v>
      </c>
      <c r="BO44" s="475">
        <v>0</v>
      </c>
      <c r="BP44" s="475">
        <v>0</v>
      </c>
      <c r="BQ44" s="479">
        <v>1</v>
      </c>
      <c r="BR44" s="480"/>
      <c r="BS44" s="457">
        <v>0</v>
      </c>
      <c r="BT44" s="481" t="s">
        <v>362</v>
      </c>
      <c r="BU44" s="457" t="s">
        <v>358</v>
      </c>
      <c r="BV44" s="483">
        <v>0</v>
      </c>
      <c r="BW44" s="508" t="s">
        <v>358</v>
      </c>
      <c r="BX44" s="485" t="s">
        <v>358</v>
      </c>
      <c r="BY44" s="487">
        <v>25.7</v>
      </c>
      <c r="BZ44" s="487">
        <v>-219.38670000000002</v>
      </c>
      <c r="CA44" s="488">
        <v>23.76</v>
      </c>
      <c r="CB44" s="489">
        <v>4.4166699999999999</v>
      </c>
      <c r="CC44" s="490">
        <v>0.311</v>
      </c>
      <c r="CD44" s="491">
        <v>-0.15066669999999999</v>
      </c>
      <c r="CE44" s="491">
        <v>0.29699999999999999</v>
      </c>
      <c r="CF44" s="458">
        <v>4.966669999999998E-2</v>
      </c>
      <c r="CG44" s="364" t="s">
        <v>358</v>
      </c>
      <c r="CH44" s="373" t="s">
        <v>358</v>
      </c>
      <c r="CI44" s="509" t="s">
        <v>358</v>
      </c>
      <c r="CJ44" s="459" t="s">
        <v>358</v>
      </c>
      <c r="CK44" s="483" t="s">
        <v>358</v>
      </c>
      <c r="CL44" s="483">
        <v>0</v>
      </c>
    </row>
    <row r="45" spans="1:90" ht="30" customHeight="1" x14ac:dyDescent="0.3">
      <c r="A45" s="57" t="str">
        <f t="shared" si="0"/>
        <v>Unitil - FG&amp;E</v>
      </c>
      <c r="B45" s="63" t="s">
        <v>358</v>
      </c>
      <c r="C45" s="63" t="s">
        <v>358</v>
      </c>
      <c r="D45" s="55" t="s">
        <v>389</v>
      </c>
      <c r="E45" s="55" t="s">
        <v>360</v>
      </c>
      <c r="F45" s="55" t="s">
        <v>392</v>
      </c>
      <c r="G45" s="55" t="s">
        <v>360</v>
      </c>
      <c r="H45" s="9" t="s">
        <v>362</v>
      </c>
      <c r="I45" s="15" t="s">
        <v>435</v>
      </c>
      <c r="J45" s="114" t="s">
        <v>436</v>
      </c>
      <c r="K45" s="494">
        <v>11.951150572225254</v>
      </c>
      <c r="L45" s="454">
        <v>0.47880484929886169</v>
      </c>
      <c r="M45" s="299">
        <v>1</v>
      </c>
      <c r="N45" s="456">
        <v>560087.4087829612</v>
      </c>
      <c r="O45" s="475" t="s">
        <v>358</v>
      </c>
      <c r="P45" s="458">
        <v>0.13100000000000001</v>
      </c>
      <c r="Q45" s="373" t="s">
        <v>439</v>
      </c>
      <c r="R45" s="496" t="s">
        <v>439</v>
      </c>
      <c r="S45" s="16">
        <v>0</v>
      </c>
      <c r="T45" s="498">
        <f t="shared" si="1"/>
        <v>0</v>
      </c>
      <c r="U45" s="16">
        <v>0</v>
      </c>
      <c r="V45" s="498">
        <f t="shared" si="1"/>
        <v>0</v>
      </c>
      <c r="W45" s="16">
        <v>0</v>
      </c>
      <c r="X45" s="498">
        <f t="shared" si="2"/>
        <v>0</v>
      </c>
      <c r="Y45" s="16">
        <v>0</v>
      </c>
      <c r="Z45" s="498">
        <f t="shared" si="3"/>
        <v>0</v>
      </c>
      <c r="AA45" s="16">
        <f t="shared" si="73"/>
        <v>0</v>
      </c>
      <c r="AB45" s="498">
        <f t="shared" si="73"/>
        <v>0</v>
      </c>
      <c r="AC45" s="16">
        <f>U45+W45+AA45</f>
        <v>0</v>
      </c>
      <c r="AD45" s="498">
        <f t="shared" si="74"/>
        <v>0</v>
      </c>
      <c r="AE45" s="16">
        <v>0</v>
      </c>
      <c r="AF45" s="498">
        <f t="shared" si="75"/>
        <v>0</v>
      </c>
      <c r="AG45" s="16">
        <v>0</v>
      </c>
      <c r="AH45" s="498">
        <f t="shared" si="76"/>
        <v>0</v>
      </c>
      <c r="AI45" s="16">
        <v>0</v>
      </c>
      <c r="AJ45" s="498">
        <f t="shared" si="77"/>
        <v>0</v>
      </c>
      <c r="AK45" s="500">
        <f t="shared" si="78"/>
        <v>0</v>
      </c>
      <c r="AL45" s="501">
        <f t="shared" si="78"/>
        <v>0</v>
      </c>
      <c r="AM45" s="502">
        <f t="shared" si="19"/>
        <v>0</v>
      </c>
      <c r="AN45" s="503">
        <f t="shared" si="79"/>
        <v>0</v>
      </c>
      <c r="AO45" s="504">
        <f t="shared" si="79"/>
        <v>0</v>
      </c>
      <c r="AP45" s="503">
        <f t="shared" si="80"/>
        <v>0</v>
      </c>
      <c r="AQ45" s="504">
        <f t="shared" si="80"/>
        <v>0</v>
      </c>
      <c r="AR45" s="503">
        <f t="shared" si="81"/>
        <v>0</v>
      </c>
      <c r="AS45" s="9">
        <f t="shared" si="13"/>
        <v>0</v>
      </c>
      <c r="AT45" s="503">
        <f t="shared" si="82"/>
        <v>0</v>
      </c>
      <c r="AU45" s="9">
        <f t="shared" si="15"/>
        <v>0</v>
      </c>
      <c r="AV45" s="505">
        <f t="shared" si="83"/>
        <v>0</v>
      </c>
      <c r="AW45" s="506">
        <f t="shared" si="83"/>
        <v>0</v>
      </c>
      <c r="AX45" s="20" t="s">
        <v>358</v>
      </c>
      <c r="AY45" s="507" t="s">
        <v>358</v>
      </c>
      <c r="AZ45" s="507" t="s">
        <v>358</v>
      </c>
      <c r="BA45" s="507" t="s">
        <v>358</v>
      </c>
      <c r="BB45" s="507" t="s">
        <v>358</v>
      </c>
      <c r="BC45" s="507" t="s">
        <v>358</v>
      </c>
      <c r="BD45" s="507" t="s">
        <v>358</v>
      </c>
      <c r="BE45" s="507" t="s">
        <v>358</v>
      </c>
      <c r="BF45" s="474">
        <f t="shared" si="17"/>
        <v>560087.4087829612</v>
      </c>
      <c r="BG45" s="475">
        <v>0</v>
      </c>
      <c r="BH45" s="476">
        <f t="shared" si="84"/>
        <v>0.13100000000000001</v>
      </c>
      <c r="BI45" s="475">
        <v>0</v>
      </c>
      <c r="BJ45" s="477">
        <f>(((92178/SUM(P$15:P$70))*P45)/92178)*21417</f>
        <v>26.633353735002693</v>
      </c>
      <c r="BK45" s="475">
        <v>0</v>
      </c>
      <c r="BL45" s="475">
        <v>0.95</v>
      </c>
      <c r="BM45" s="475">
        <v>0</v>
      </c>
      <c r="BN45" s="478" t="s">
        <v>358</v>
      </c>
      <c r="BO45" s="475">
        <v>0</v>
      </c>
      <c r="BP45" s="475">
        <v>0</v>
      </c>
      <c r="BQ45" s="479">
        <v>0</v>
      </c>
      <c r="BR45" s="480"/>
      <c r="BS45" s="457">
        <v>0</v>
      </c>
      <c r="BT45" s="481" t="s">
        <v>362</v>
      </c>
      <c r="BU45" s="457" t="s">
        <v>358</v>
      </c>
      <c r="BV45" s="483">
        <v>0</v>
      </c>
      <c r="BW45" s="508" t="s">
        <v>358</v>
      </c>
      <c r="BX45" s="485" t="s">
        <v>358</v>
      </c>
      <c r="BY45" s="486">
        <v>0</v>
      </c>
      <c r="BZ45" s="487" t="s">
        <v>358</v>
      </c>
      <c r="CA45" s="488">
        <v>0</v>
      </c>
      <c r="CB45" s="489" t="s">
        <v>358</v>
      </c>
      <c r="CC45" s="490">
        <v>0</v>
      </c>
      <c r="CD45" s="491" t="s">
        <v>358</v>
      </c>
      <c r="CE45" s="491">
        <v>0</v>
      </c>
      <c r="CF45" s="458" t="s">
        <v>358</v>
      </c>
      <c r="CG45" s="364" t="s">
        <v>358</v>
      </c>
      <c r="CH45" s="373" t="s">
        <v>358</v>
      </c>
      <c r="CI45" s="509" t="s">
        <v>358</v>
      </c>
      <c r="CJ45" s="459" t="s">
        <v>358</v>
      </c>
      <c r="CK45" s="483" t="s">
        <v>358</v>
      </c>
      <c r="CL45" s="483">
        <v>0</v>
      </c>
    </row>
    <row r="46" spans="1:90" ht="30" customHeight="1" x14ac:dyDescent="0.3">
      <c r="A46" s="57" t="str">
        <f t="shared" si="0"/>
        <v>Unitil - FG&amp;E</v>
      </c>
      <c r="B46" s="63" t="s">
        <v>358</v>
      </c>
      <c r="C46" s="63" t="s">
        <v>358</v>
      </c>
      <c r="D46" s="55" t="s">
        <v>389</v>
      </c>
      <c r="E46" s="55" t="s">
        <v>360</v>
      </c>
      <c r="F46" s="448"/>
      <c r="G46" s="448"/>
      <c r="H46" s="449"/>
      <c r="I46" s="511"/>
      <c r="J46" s="448"/>
      <c r="K46" s="448" t="s">
        <v>440</v>
      </c>
      <c r="L46" s="448"/>
      <c r="M46" s="448" t="s">
        <v>440</v>
      </c>
      <c r="N46" s="512"/>
      <c r="O46" s="512"/>
      <c r="P46" s="513" t="s">
        <v>440</v>
      </c>
      <c r="Q46" s="514"/>
      <c r="R46" s="513"/>
      <c r="S46" s="515"/>
      <c r="T46" s="449"/>
      <c r="U46" s="515"/>
      <c r="V46" s="449"/>
      <c r="W46" s="515"/>
      <c r="X46" s="449"/>
      <c r="Y46" s="515"/>
      <c r="Z46" s="449">
        <f t="shared" si="3"/>
        <v>0</v>
      </c>
      <c r="AA46" s="515"/>
      <c r="AB46" s="449"/>
      <c r="AC46" s="515"/>
      <c r="AD46" s="449"/>
      <c r="AE46" s="515"/>
      <c r="AF46" s="449"/>
      <c r="AG46" s="515"/>
      <c r="AH46" s="449"/>
      <c r="AI46" s="515"/>
      <c r="AJ46" s="449"/>
      <c r="AK46" s="511"/>
      <c r="AL46" s="449"/>
      <c r="AM46" s="518"/>
      <c r="AN46" s="515"/>
      <c r="AO46" s="449"/>
      <c r="AP46" s="515"/>
      <c r="AQ46" s="449"/>
      <c r="AR46" s="515"/>
      <c r="AS46" s="449">
        <f t="shared" si="13"/>
        <v>0</v>
      </c>
      <c r="AT46" s="515"/>
      <c r="AU46" s="449">
        <f t="shared" si="15"/>
        <v>0</v>
      </c>
      <c r="AV46" s="515"/>
      <c r="AW46" s="449"/>
      <c r="AX46" s="20" t="s">
        <v>358</v>
      </c>
      <c r="AY46" s="507" t="s">
        <v>358</v>
      </c>
      <c r="AZ46" s="507" t="s">
        <v>358</v>
      </c>
      <c r="BA46" s="507" t="s">
        <v>358</v>
      </c>
      <c r="BB46" s="507" t="s">
        <v>358</v>
      </c>
      <c r="BC46" s="507" t="s">
        <v>358</v>
      </c>
      <c r="BD46" s="507" t="s">
        <v>358</v>
      </c>
      <c r="BE46" s="507" t="s">
        <v>358</v>
      </c>
      <c r="BF46" s="512"/>
      <c r="BG46" s="480"/>
      <c r="BH46" s="480"/>
      <c r="BI46" s="480"/>
      <c r="BJ46" s="519"/>
      <c r="BK46" s="480"/>
      <c r="BL46" s="480"/>
      <c r="BM46" s="480"/>
      <c r="BN46" s="480"/>
      <c r="BO46" s="480"/>
      <c r="BP46" s="480"/>
      <c r="BQ46" s="480"/>
      <c r="BR46" s="480"/>
      <c r="BS46" s="457">
        <v>0</v>
      </c>
      <c r="BT46" s="481" t="s">
        <v>362</v>
      </c>
      <c r="BU46" s="457" t="s">
        <v>358</v>
      </c>
      <c r="BV46" s="483">
        <v>0</v>
      </c>
      <c r="BW46" s="508" t="s">
        <v>358</v>
      </c>
      <c r="BX46" s="485" t="s">
        <v>358</v>
      </c>
      <c r="BY46" s="520"/>
      <c r="BZ46" s="521"/>
      <c r="CA46" s="522"/>
      <c r="CB46" s="523"/>
      <c r="CC46" s="524"/>
      <c r="CD46" s="525"/>
      <c r="CE46" s="525"/>
      <c r="CF46" s="526"/>
      <c r="CG46" s="364" t="s">
        <v>358</v>
      </c>
      <c r="CH46" s="373" t="s">
        <v>358</v>
      </c>
      <c r="CI46" s="509" t="s">
        <v>358</v>
      </c>
      <c r="CJ46" s="459" t="s">
        <v>358</v>
      </c>
      <c r="CK46" s="483" t="s">
        <v>358</v>
      </c>
      <c r="CL46" s="483">
        <v>0</v>
      </c>
    </row>
    <row r="47" spans="1:90" ht="30" customHeight="1" x14ac:dyDescent="0.3">
      <c r="A47" s="57" t="str">
        <f t="shared" si="0"/>
        <v>Unitil - FG&amp;E</v>
      </c>
      <c r="B47" s="63" t="s">
        <v>358</v>
      </c>
      <c r="C47" s="63" t="s">
        <v>358</v>
      </c>
      <c r="D47" s="55" t="s">
        <v>393</v>
      </c>
      <c r="E47" s="55" t="s">
        <v>393</v>
      </c>
      <c r="F47" s="55" t="s">
        <v>394</v>
      </c>
      <c r="G47" s="55" t="s">
        <v>393</v>
      </c>
      <c r="H47" s="9" t="s">
        <v>362</v>
      </c>
      <c r="I47" s="15" t="s">
        <v>435</v>
      </c>
      <c r="J47" s="114" t="s">
        <v>436</v>
      </c>
      <c r="K47" s="774">
        <v>9.1980000000000004</v>
      </c>
      <c r="L47" s="454">
        <v>46.398840475931003</v>
      </c>
      <c r="M47" s="455">
        <v>1363</v>
      </c>
      <c r="N47" s="456">
        <v>22625821.124270461</v>
      </c>
      <c r="O47" s="475" t="s">
        <v>437</v>
      </c>
      <c r="P47" s="458">
        <v>5.2919999999999998</v>
      </c>
      <c r="Q47" s="373" t="s">
        <v>438</v>
      </c>
      <c r="R47" s="496" t="s">
        <v>439</v>
      </c>
      <c r="S47" s="16">
        <v>162</v>
      </c>
      <c r="T47" s="498">
        <f t="shared" si="1"/>
        <v>162</v>
      </c>
      <c r="U47" s="16">
        <v>0</v>
      </c>
      <c r="V47" s="498">
        <f t="shared" si="1"/>
        <v>0</v>
      </c>
      <c r="W47" s="16">
        <v>1</v>
      </c>
      <c r="X47" s="498">
        <f t="shared" si="2"/>
        <v>1</v>
      </c>
      <c r="Y47" s="16">
        <v>0</v>
      </c>
      <c r="Z47" s="498">
        <f t="shared" si="3"/>
        <v>0</v>
      </c>
      <c r="AA47" s="16">
        <f t="shared" ref="AA47:AB48" si="85">S47+U47+W47+Y47</f>
        <v>163</v>
      </c>
      <c r="AB47" s="498">
        <f t="shared" si="85"/>
        <v>163</v>
      </c>
      <c r="AC47" s="16">
        <v>1498.2</v>
      </c>
      <c r="AD47" s="498">
        <f t="shared" ref="AD47:AD48" si="86">AC47</f>
        <v>1498.2</v>
      </c>
      <c r="AE47" s="16">
        <v>0</v>
      </c>
      <c r="AF47" s="498">
        <f t="shared" ref="AF47:AF48" si="87">AE47</f>
        <v>0</v>
      </c>
      <c r="AG47" s="16">
        <v>7.6</v>
      </c>
      <c r="AH47" s="498">
        <f t="shared" ref="AH47:AH48" si="88">AG47</f>
        <v>7.6</v>
      </c>
      <c r="AI47" s="16">
        <v>0</v>
      </c>
      <c r="AJ47" s="498">
        <f t="shared" ref="AJ47:AJ48" si="89">AI47</f>
        <v>0</v>
      </c>
      <c r="AK47" s="500">
        <f t="shared" ref="AK47:AL48" si="90">AC47+AE47+AG47+AI47</f>
        <v>1505.8</v>
      </c>
      <c r="AL47" s="501">
        <f t="shared" si="90"/>
        <v>1505.8</v>
      </c>
      <c r="AM47" s="502">
        <f t="shared" si="19"/>
        <v>0.2845427059712774</v>
      </c>
      <c r="AN47" s="503">
        <f t="shared" ref="AN47:AO48" si="91">AC47*0.186*8760</f>
        <v>2441107.1520000002</v>
      </c>
      <c r="AO47" s="504">
        <f t="shared" si="91"/>
        <v>2441107.1520000002</v>
      </c>
      <c r="AP47" s="503">
        <f t="shared" ref="AP47:AQ48" si="92">AE47*8760</f>
        <v>0</v>
      </c>
      <c r="AQ47" s="504">
        <f t="shared" si="92"/>
        <v>0</v>
      </c>
      <c r="AR47" s="503">
        <f t="shared" ref="AR47:AR48" si="93">AG47*0.186*8760</f>
        <v>12383.136</v>
      </c>
      <c r="AS47" s="9">
        <f t="shared" si="13"/>
        <v>12383.136</v>
      </c>
      <c r="AT47" s="503">
        <f t="shared" ref="AT47:AT48" si="94">AI47*0.186*8760</f>
        <v>0</v>
      </c>
      <c r="AU47" s="9">
        <f t="shared" si="15"/>
        <v>0</v>
      </c>
      <c r="AV47" s="505">
        <f t="shared" ref="AV47:AW48" si="95">AN47+AP47+AR47+AT47</f>
        <v>2453490.2880000002</v>
      </c>
      <c r="AW47" s="506">
        <f t="shared" si="95"/>
        <v>2453490.2880000002</v>
      </c>
      <c r="AX47" s="20" t="s">
        <v>358</v>
      </c>
      <c r="AY47" s="507" t="s">
        <v>358</v>
      </c>
      <c r="AZ47" s="507" t="s">
        <v>358</v>
      </c>
      <c r="BA47" s="507" t="s">
        <v>358</v>
      </c>
      <c r="BB47" s="507" t="s">
        <v>358</v>
      </c>
      <c r="BC47" s="507" t="s">
        <v>358</v>
      </c>
      <c r="BD47" s="507" t="s">
        <v>358</v>
      </c>
      <c r="BE47" s="507" t="s">
        <v>358</v>
      </c>
      <c r="BF47" s="474">
        <f t="shared" si="17"/>
        <v>22625821.124270461</v>
      </c>
      <c r="BG47" s="475">
        <v>0</v>
      </c>
      <c r="BH47" s="476">
        <f t="shared" ref="BH47:BH48" si="96">P47</f>
        <v>5.2919999999999998</v>
      </c>
      <c r="BI47" s="475">
        <v>0</v>
      </c>
      <c r="BJ47" s="477">
        <f>(((92178/SUM(P$15:P$70))*P47)/92178)*21417</f>
        <v>1075.9061676765973</v>
      </c>
      <c r="BK47" s="475">
        <v>0</v>
      </c>
      <c r="BL47" s="475">
        <v>0.95</v>
      </c>
      <c r="BM47" s="475">
        <v>0</v>
      </c>
      <c r="BN47" s="478" t="s">
        <v>358</v>
      </c>
      <c r="BO47" s="475">
        <v>0</v>
      </c>
      <c r="BP47" s="475">
        <v>0</v>
      </c>
      <c r="BQ47" s="479">
        <v>1.6666666666666667</v>
      </c>
      <c r="BR47" s="480"/>
      <c r="BS47" s="457">
        <v>0</v>
      </c>
      <c r="BT47" s="481" t="s">
        <v>362</v>
      </c>
      <c r="BU47" s="457" t="s">
        <v>358</v>
      </c>
      <c r="BV47" s="483">
        <v>0</v>
      </c>
      <c r="BW47" s="508" t="s">
        <v>358</v>
      </c>
      <c r="BX47" s="485" t="s">
        <v>358</v>
      </c>
      <c r="BY47" s="486">
        <v>201.9</v>
      </c>
      <c r="BZ47" s="487">
        <v>-82.683300000000003</v>
      </c>
      <c r="CA47" s="488">
        <v>133.05000000000001</v>
      </c>
      <c r="CB47" s="489">
        <v>-2.3632999999999811</v>
      </c>
      <c r="CC47" s="490">
        <v>2.0110000000000001</v>
      </c>
      <c r="CD47" s="491">
        <v>-0.85199999999999987</v>
      </c>
      <c r="CE47" s="491">
        <v>1.0129999999999999</v>
      </c>
      <c r="CF47" s="458">
        <v>-0.873</v>
      </c>
      <c r="CG47" s="364" t="s">
        <v>358</v>
      </c>
      <c r="CH47" s="373" t="s">
        <v>358</v>
      </c>
      <c r="CI47" s="509" t="s">
        <v>358</v>
      </c>
      <c r="CJ47" s="459" t="s">
        <v>358</v>
      </c>
      <c r="CK47" s="483" t="s">
        <v>358</v>
      </c>
      <c r="CL47" s="483">
        <v>0</v>
      </c>
    </row>
    <row r="48" spans="1:90" ht="30" customHeight="1" x14ac:dyDescent="0.3">
      <c r="A48" s="57" t="str">
        <f t="shared" si="0"/>
        <v>Unitil - FG&amp;E</v>
      </c>
      <c r="B48" s="63" t="s">
        <v>358</v>
      </c>
      <c r="C48" s="63" t="s">
        <v>358</v>
      </c>
      <c r="D48" s="55" t="s">
        <v>393</v>
      </c>
      <c r="E48" s="55" t="s">
        <v>393</v>
      </c>
      <c r="F48" s="55" t="s">
        <v>395</v>
      </c>
      <c r="G48" s="55" t="s">
        <v>396</v>
      </c>
      <c r="H48" s="9" t="s">
        <v>362</v>
      </c>
      <c r="I48" s="15" t="s">
        <v>435</v>
      </c>
      <c r="J48" s="114" t="s">
        <v>436</v>
      </c>
      <c r="K48" s="774">
        <v>10.188000000000001</v>
      </c>
      <c r="L48" s="454">
        <v>46.350414149192368</v>
      </c>
      <c r="M48" s="455">
        <v>1677</v>
      </c>
      <c r="N48" s="456">
        <v>17734676.11932613</v>
      </c>
      <c r="O48" s="475" t="s">
        <v>437</v>
      </c>
      <c r="P48" s="458">
        <v>4.1479999999999997</v>
      </c>
      <c r="Q48" s="373" t="s">
        <v>438</v>
      </c>
      <c r="R48" s="496" t="s">
        <v>439</v>
      </c>
      <c r="S48" s="16">
        <v>135</v>
      </c>
      <c r="T48" s="498">
        <f t="shared" si="1"/>
        <v>135</v>
      </c>
      <c r="U48" s="16">
        <v>0</v>
      </c>
      <c r="V48" s="498">
        <f t="shared" si="1"/>
        <v>0</v>
      </c>
      <c r="W48" s="16">
        <v>1</v>
      </c>
      <c r="X48" s="498">
        <f t="shared" si="2"/>
        <v>1</v>
      </c>
      <c r="Y48" s="16">
        <v>0</v>
      </c>
      <c r="Z48" s="498">
        <f t="shared" si="3"/>
        <v>0</v>
      </c>
      <c r="AA48" s="16">
        <f t="shared" si="85"/>
        <v>136</v>
      </c>
      <c r="AB48" s="498">
        <f t="shared" si="85"/>
        <v>136</v>
      </c>
      <c r="AC48" s="16">
        <v>3905.3</v>
      </c>
      <c r="AD48" s="498">
        <f t="shared" si="86"/>
        <v>3905.3</v>
      </c>
      <c r="AE48" s="16">
        <v>0</v>
      </c>
      <c r="AF48" s="498">
        <f t="shared" si="87"/>
        <v>0</v>
      </c>
      <c r="AG48" s="16">
        <v>9.3000000000000007</v>
      </c>
      <c r="AH48" s="498">
        <f t="shared" si="88"/>
        <v>9.3000000000000007</v>
      </c>
      <c r="AI48" s="16">
        <v>0</v>
      </c>
      <c r="AJ48" s="498">
        <f t="shared" si="89"/>
        <v>0</v>
      </c>
      <c r="AK48" s="500">
        <f t="shared" si="90"/>
        <v>3914.6000000000004</v>
      </c>
      <c r="AL48" s="501">
        <f t="shared" si="90"/>
        <v>3914.6000000000004</v>
      </c>
      <c r="AM48" s="502">
        <f t="shared" si="19"/>
        <v>0.94373191899710718</v>
      </c>
      <c r="AN48" s="503">
        <f t="shared" si="91"/>
        <v>6363139.608</v>
      </c>
      <c r="AO48" s="504">
        <f t="shared" si="91"/>
        <v>6363139.608</v>
      </c>
      <c r="AP48" s="503">
        <f t="shared" si="92"/>
        <v>0</v>
      </c>
      <c r="AQ48" s="504">
        <f t="shared" si="92"/>
        <v>0</v>
      </c>
      <c r="AR48" s="503">
        <f t="shared" si="93"/>
        <v>15153.048000000003</v>
      </c>
      <c r="AS48" s="9">
        <f t="shared" si="13"/>
        <v>15153.048000000003</v>
      </c>
      <c r="AT48" s="503">
        <f t="shared" si="94"/>
        <v>0</v>
      </c>
      <c r="AU48" s="9">
        <f t="shared" si="15"/>
        <v>0</v>
      </c>
      <c r="AV48" s="505">
        <f t="shared" si="95"/>
        <v>6378292.6560000004</v>
      </c>
      <c r="AW48" s="506">
        <f t="shared" si="95"/>
        <v>6378292.6560000004</v>
      </c>
      <c r="AX48" s="20" t="s">
        <v>358</v>
      </c>
      <c r="AY48" s="507" t="s">
        <v>358</v>
      </c>
      <c r="AZ48" s="507" t="s">
        <v>358</v>
      </c>
      <c r="BA48" s="507" t="s">
        <v>358</v>
      </c>
      <c r="BB48" s="507" t="s">
        <v>358</v>
      </c>
      <c r="BC48" s="507" t="s">
        <v>358</v>
      </c>
      <c r="BD48" s="507" t="s">
        <v>358</v>
      </c>
      <c r="BE48" s="507" t="s">
        <v>358</v>
      </c>
      <c r="BF48" s="474">
        <f t="shared" si="17"/>
        <v>17734676.11932613</v>
      </c>
      <c r="BG48" s="475">
        <v>0</v>
      </c>
      <c r="BH48" s="476">
        <f t="shared" si="96"/>
        <v>4.1479999999999997</v>
      </c>
      <c r="BI48" s="475">
        <v>0</v>
      </c>
      <c r="BJ48" s="477">
        <f>(((92178/SUM(P$15:P$70))*P48)/92178)*21417</f>
        <v>843.32176559382572</v>
      </c>
      <c r="BK48" s="475">
        <v>0</v>
      </c>
      <c r="BL48" s="475">
        <v>0.95</v>
      </c>
      <c r="BM48" s="475">
        <v>0</v>
      </c>
      <c r="BN48" s="478" t="s">
        <v>358</v>
      </c>
      <c r="BO48" s="475">
        <v>0</v>
      </c>
      <c r="BP48" s="475">
        <v>0</v>
      </c>
      <c r="BQ48" s="479">
        <v>2</v>
      </c>
      <c r="BR48" s="480"/>
      <c r="BS48" s="457">
        <v>0</v>
      </c>
      <c r="BT48" s="481" t="s">
        <v>362</v>
      </c>
      <c r="BU48" s="457" t="s">
        <v>358</v>
      </c>
      <c r="BV48" s="483">
        <v>0</v>
      </c>
      <c r="BW48" s="508" t="s">
        <v>358</v>
      </c>
      <c r="BX48" s="485" t="s">
        <v>358</v>
      </c>
      <c r="BY48" s="486">
        <v>129.86000000000001</v>
      </c>
      <c r="BZ48" s="487">
        <v>-63.233299999999986</v>
      </c>
      <c r="CA48" s="488">
        <v>61.03</v>
      </c>
      <c r="CB48" s="489">
        <v>-35.056669999999997</v>
      </c>
      <c r="CC48" s="490">
        <v>1.96</v>
      </c>
      <c r="CD48" s="491">
        <v>-0.2306667</v>
      </c>
      <c r="CE48" s="491">
        <v>0.96199999999999997</v>
      </c>
      <c r="CF48" s="458">
        <v>-0.60733330000000008</v>
      </c>
      <c r="CG48" s="364" t="s">
        <v>358</v>
      </c>
      <c r="CH48" s="373" t="s">
        <v>358</v>
      </c>
      <c r="CI48" s="509" t="s">
        <v>358</v>
      </c>
      <c r="CJ48" s="459" t="s">
        <v>358</v>
      </c>
      <c r="CK48" s="483" t="s">
        <v>358</v>
      </c>
      <c r="CL48" s="483">
        <v>0</v>
      </c>
    </row>
    <row r="49" spans="1:90" ht="30" customHeight="1" x14ac:dyDescent="0.3">
      <c r="A49" s="57" t="str">
        <f t="shared" si="0"/>
        <v>Unitil - FG&amp;E</v>
      </c>
      <c r="B49" s="63" t="s">
        <v>358</v>
      </c>
      <c r="C49" s="63" t="s">
        <v>358</v>
      </c>
      <c r="D49" s="55" t="s">
        <v>393</v>
      </c>
      <c r="E49" s="55" t="s">
        <v>393</v>
      </c>
      <c r="F49" s="448"/>
      <c r="G49" s="448"/>
      <c r="H49" s="449"/>
      <c r="I49" s="511"/>
      <c r="J49" s="448"/>
      <c r="K49" s="448" t="s">
        <v>440</v>
      </c>
      <c r="L49" s="448"/>
      <c r="M49" s="448" t="s">
        <v>440</v>
      </c>
      <c r="N49" s="512" t="s">
        <v>440</v>
      </c>
      <c r="O49" s="512"/>
      <c r="P49" s="513" t="s">
        <v>440</v>
      </c>
      <c r="Q49" s="514"/>
      <c r="R49" s="513"/>
      <c r="S49" s="515"/>
      <c r="T49" s="449"/>
      <c r="U49" s="515"/>
      <c r="V49" s="449"/>
      <c r="W49" s="515"/>
      <c r="X49" s="449"/>
      <c r="Y49" s="515"/>
      <c r="Z49" s="449">
        <f t="shared" si="3"/>
        <v>0</v>
      </c>
      <c r="AA49" s="515"/>
      <c r="AB49" s="449"/>
      <c r="AC49" s="515"/>
      <c r="AD49" s="449"/>
      <c r="AE49" s="515"/>
      <c r="AF49" s="449"/>
      <c r="AG49" s="515"/>
      <c r="AH49" s="449"/>
      <c r="AI49" s="515"/>
      <c r="AJ49" s="449"/>
      <c r="AK49" s="511"/>
      <c r="AL49" s="449"/>
      <c r="AM49" s="518"/>
      <c r="AN49" s="515"/>
      <c r="AO49" s="449"/>
      <c r="AP49" s="515"/>
      <c r="AQ49" s="449"/>
      <c r="AR49" s="515"/>
      <c r="AS49" s="449">
        <f t="shared" si="13"/>
        <v>0</v>
      </c>
      <c r="AT49" s="515"/>
      <c r="AU49" s="449">
        <f t="shared" si="15"/>
        <v>0</v>
      </c>
      <c r="AV49" s="515"/>
      <c r="AW49" s="449"/>
      <c r="AX49" s="20" t="s">
        <v>358</v>
      </c>
      <c r="AY49" s="507" t="s">
        <v>358</v>
      </c>
      <c r="AZ49" s="507" t="s">
        <v>358</v>
      </c>
      <c r="BA49" s="507" t="s">
        <v>358</v>
      </c>
      <c r="BB49" s="507" t="s">
        <v>358</v>
      </c>
      <c r="BC49" s="507" t="s">
        <v>358</v>
      </c>
      <c r="BD49" s="507" t="s">
        <v>358</v>
      </c>
      <c r="BE49" s="507" t="s">
        <v>358</v>
      </c>
      <c r="BF49" s="512"/>
      <c r="BG49" s="480"/>
      <c r="BH49" s="480"/>
      <c r="BI49" s="480"/>
      <c r="BJ49" s="519"/>
      <c r="BK49" s="480"/>
      <c r="BL49" s="480"/>
      <c r="BM49" s="480"/>
      <c r="BN49" s="480"/>
      <c r="BO49" s="480"/>
      <c r="BP49" s="480"/>
      <c r="BQ49" s="480"/>
      <c r="BR49" s="480"/>
      <c r="BS49" s="457">
        <v>0</v>
      </c>
      <c r="BT49" s="481" t="s">
        <v>362</v>
      </c>
      <c r="BU49" s="457" t="s">
        <v>358</v>
      </c>
      <c r="BV49" s="483">
        <v>0</v>
      </c>
      <c r="BW49" s="508" t="s">
        <v>358</v>
      </c>
      <c r="BX49" s="485" t="s">
        <v>358</v>
      </c>
      <c r="BY49" s="520"/>
      <c r="BZ49" s="521"/>
      <c r="CA49" s="522"/>
      <c r="CB49" s="523"/>
      <c r="CC49" s="524"/>
      <c r="CD49" s="525"/>
      <c r="CE49" s="525"/>
      <c r="CF49" s="526"/>
      <c r="CG49" s="364" t="s">
        <v>358</v>
      </c>
      <c r="CH49" s="373" t="s">
        <v>358</v>
      </c>
      <c r="CI49" s="509" t="s">
        <v>358</v>
      </c>
      <c r="CJ49" s="459" t="s">
        <v>358</v>
      </c>
      <c r="CK49" s="483" t="s">
        <v>358</v>
      </c>
      <c r="CL49" s="483">
        <v>0</v>
      </c>
    </row>
    <row r="50" spans="1:90" ht="30" customHeight="1" x14ac:dyDescent="0.3">
      <c r="A50" s="57" t="str">
        <f t="shared" si="0"/>
        <v>Unitil - FG&amp;E</v>
      </c>
      <c r="B50" s="63" t="s">
        <v>358</v>
      </c>
      <c r="C50" s="63" t="s">
        <v>358</v>
      </c>
      <c r="D50" s="55" t="s">
        <v>397</v>
      </c>
      <c r="E50" s="55" t="s">
        <v>393</v>
      </c>
      <c r="F50" s="55" t="s">
        <v>398</v>
      </c>
      <c r="G50" s="55" t="s">
        <v>399</v>
      </c>
      <c r="H50" s="9" t="s">
        <v>362</v>
      </c>
      <c r="I50" s="15" t="s">
        <v>435</v>
      </c>
      <c r="J50" s="114" t="s">
        <v>436</v>
      </c>
      <c r="K50" s="774">
        <v>11.673999999999999</v>
      </c>
      <c r="L50" s="454">
        <v>6.1327367730682774</v>
      </c>
      <c r="M50" s="455">
        <v>1261</v>
      </c>
      <c r="N50" s="456">
        <v>9230753.5539115518</v>
      </c>
      <c r="O50" s="475" t="s">
        <v>437</v>
      </c>
      <c r="P50" s="458">
        <v>2.1589999999999998</v>
      </c>
      <c r="Q50" s="373" t="s">
        <v>439</v>
      </c>
      <c r="R50" s="496" t="s">
        <v>439</v>
      </c>
      <c r="S50" s="16">
        <v>48</v>
      </c>
      <c r="T50" s="498">
        <f t="shared" si="1"/>
        <v>48</v>
      </c>
      <c r="U50" s="16">
        <v>0</v>
      </c>
      <c r="V50" s="498">
        <f t="shared" si="1"/>
        <v>0</v>
      </c>
      <c r="W50" s="16">
        <v>1</v>
      </c>
      <c r="X50" s="498">
        <f t="shared" si="2"/>
        <v>1</v>
      </c>
      <c r="Y50" s="16">
        <v>0</v>
      </c>
      <c r="Z50" s="498">
        <f t="shared" si="3"/>
        <v>0</v>
      </c>
      <c r="AA50" s="16">
        <f t="shared" ref="AA50:AB52" si="97">S50+U50+W50+Y50</f>
        <v>49</v>
      </c>
      <c r="AB50" s="498">
        <f t="shared" si="97"/>
        <v>49</v>
      </c>
      <c r="AC50" s="16">
        <v>277.7</v>
      </c>
      <c r="AD50" s="498">
        <f t="shared" ref="AD50:AD52" si="98">AC50</f>
        <v>277.7</v>
      </c>
      <c r="AE50" s="16">
        <v>0</v>
      </c>
      <c r="AF50" s="498">
        <f t="shared" ref="AF50:AF52" si="99">AE50</f>
        <v>0</v>
      </c>
      <c r="AG50" s="16">
        <v>9.5</v>
      </c>
      <c r="AH50" s="498">
        <f t="shared" ref="AH50:AH52" si="100">AG50</f>
        <v>9.5</v>
      </c>
      <c r="AI50" s="16">
        <v>0</v>
      </c>
      <c r="AJ50" s="498">
        <f t="shared" ref="AJ50:AJ52" si="101">AI50</f>
        <v>0</v>
      </c>
      <c r="AK50" s="500">
        <f t="shared" ref="AK50:AL52" si="102">AC50+AE50+AG50+AI50</f>
        <v>287.2</v>
      </c>
      <c r="AL50" s="501">
        <f t="shared" si="102"/>
        <v>287.2</v>
      </c>
      <c r="AM50" s="502">
        <f t="shared" si="19"/>
        <v>0.13302454840203798</v>
      </c>
      <c r="AN50" s="503">
        <f t="shared" ref="AN50:AO52" si="103">AC50*0.186*8760</f>
        <v>452473.272</v>
      </c>
      <c r="AO50" s="504">
        <f t="shared" si="103"/>
        <v>452473.272</v>
      </c>
      <c r="AP50" s="503">
        <f t="shared" ref="AP50:AQ52" si="104">AE50*8760</f>
        <v>0</v>
      </c>
      <c r="AQ50" s="504">
        <f t="shared" si="104"/>
        <v>0</v>
      </c>
      <c r="AR50" s="503">
        <f t="shared" ref="AR50:AR52" si="105">AG50*0.186*8760</f>
        <v>15478.919999999998</v>
      </c>
      <c r="AS50" s="9">
        <f t="shared" si="13"/>
        <v>15478.919999999998</v>
      </c>
      <c r="AT50" s="503">
        <f t="shared" ref="AT50:AT52" si="106">AI50*0.186*8760</f>
        <v>0</v>
      </c>
      <c r="AU50" s="9">
        <f t="shared" si="15"/>
        <v>0</v>
      </c>
      <c r="AV50" s="505">
        <f t="shared" ref="AV50:AW52" si="107">AN50+AP50+AR50+AT50</f>
        <v>467952.19199999998</v>
      </c>
      <c r="AW50" s="506">
        <f t="shared" si="107"/>
        <v>467952.19199999998</v>
      </c>
      <c r="AX50" s="20" t="s">
        <v>358</v>
      </c>
      <c r="AY50" s="507" t="s">
        <v>358</v>
      </c>
      <c r="AZ50" s="507" t="s">
        <v>358</v>
      </c>
      <c r="BA50" s="507" t="s">
        <v>358</v>
      </c>
      <c r="BB50" s="507" t="s">
        <v>358</v>
      </c>
      <c r="BC50" s="507" t="s">
        <v>358</v>
      </c>
      <c r="BD50" s="507" t="s">
        <v>358</v>
      </c>
      <c r="BE50" s="507" t="s">
        <v>358</v>
      </c>
      <c r="BF50" s="474">
        <f t="shared" si="17"/>
        <v>9230753.5539115518</v>
      </c>
      <c r="BG50" s="475">
        <v>0</v>
      </c>
      <c r="BH50" s="476">
        <f t="shared" ref="BH50:BH54" si="108">P50</f>
        <v>2.1589999999999998</v>
      </c>
      <c r="BI50" s="475">
        <v>0</v>
      </c>
      <c r="BJ50" s="477">
        <f>(((92178/SUM(P$15:P$70))*P50)/92178)*21417</f>
        <v>438.94206651809782</v>
      </c>
      <c r="BK50" s="475">
        <v>0</v>
      </c>
      <c r="BL50" s="475">
        <v>0.95</v>
      </c>
      <c r="BM50" s="475">
        <v>0</v>
      </c>
      <c r="BN50" s="478" t="s">
        <v>358</v>
      </c>
      <c r="BO50" s="475">
        <v>0</v>
      </c>
      <c r="BP50" s="475">
        <v>0</v>
      </c>
      <c r="BQ50" s="479">
        <v>1.6666666666666667</v>
      </c>
      <c r="BR50" s="480"/>
      <c r="BS50" s="457">
        <v>0</v>
      </c>
      <c r="BT50" s="481" t="s">
        <v>362</v>
      </c>
      <c r="BU50" s="457" t="s">
        <v>358</v>
      </c>
      <c r="BV50" s="483">
        <v>0</v>
      </c>
      <c r="BW50" s="508" t="s">
        <v>358</v>
      </c>
      <c r="BX50" s="485" t="s">
        <v>358</v>
      </c>
      <c r="BY50" s="486">
        <v>190.8</v>
      </c>
      <c r="BZ50" s="487">
        <v>121.01667</v>
      </c>
      <c r="CA50" s="488">
        <v>58.06</v>
      </c>
      <c r="CB50" s="489">
        <v>54.173333</v>
      </c>
      <c r="CC50" s="490">
        <v>3.2639999999999998</v>
      </c>
      <c r="CD50" s="491">
        <v>2.1956666999999999</v>
      </c>
      <c r="CE50" s="491">
        <v>1.268</v>
      </c>
      <c r="CF50" s="458">
        <v>1.1996667000000001</v>
      </c>
      <c r="CG50" s="364" t="s">
        <v>358</v>
      </c>
      <c r="CH50" s="373" t="s">
        <v>358</v>
      </c>
      <c r="CI50" s="509" t="s">
        <v>358</v>
      </c>
      <c r="CJ50" s="459" t="s">
        <v>358</v>
      </c>
      <c r="CK50" s="483" t="s">
        <v>358</v>
      </c>
      <c r="CL50" s="483">
        <v>0</v>
      </c>
    </row>
    <row r="51" spans="1:90" ht="30" customHeight="1" x14ac:dyDescent="0.3">
      <c r="A51" s="57" t="str">
        <f t="shared" si="0"/>
        <v>Unitil - FG&amp;E</v>
      </c>
      <c r="B51" s="63" t="s">
        <v>358</v>
      </c>
      <c r="C51" s="63" t="s">
        <v>358</v>
      </c>
      <c r="D51" s="55" t="s">
        <v>397</v>
      </c>
      <c r="E51" s="55" t="s">
        <v>393</v>
      </c>
      <c r="F51" s="55" t="s">
        <v>400</v>
      </c>
      <c r="G51" s="55" t="s">
        <v>399</v>
      </c>
      <c r="H51" s="9" t="s">
        <v>362</v>
      </c>
      <c r="I51" s="15" t="s">
        <v>435</v>
      </c>
      <c r="J51" s="114" t="s">
        <v>436</v>
      </c>
      <c r="K51" s="774">
        <v>10.613</v>
      </c>
      <c r="L51" s="454">
        <v>22.932476406538566</v>
      </c>
      <c r="M51" s="455">
        <v>1247</v>
      </c>
      <c r="N51" s="456">
        <v>17529453.251985807</v>
      </c>
      <c r="O51" s="475" t="s">
        <v>437</v>
      </c>
      <c r="P51" s="458">
        <v>4.0999999999999996</v>
      </c>
      <c r="Q51" s="373" t="s">
        <v>439</v>
      </c>
      <c r="R51" s="496" t="s">
        <v>439</v>
      </c>
      <c r="S51" s="16">
        <v>149</v>
      </c>
      <c r="T51" s="498">
        <f t="shared" si="1"/>
        <v>149</v>
      </c>
      <c r="U51" s="16">
        <v>0</v>
      </c>
      <c r="V51" s="498">
        <f t="shared" si="1"/>
        <v>0</v>
      </c>
      <c r="W51" s="16">
        <v>0</v>
      </c>
      <c r="X51" s="498">
        <f t="shared" si="2"/>
        <v>0</v>
      </c>
      <c r="Y51" s="16">
        <v>0</v>
      </c>
      <c r="Z51" s="498">
        <f t="shared" si="3"/>
        <v>0</v>
      </c>
      <c r="AA51" s="16">
        <f t="shared" si="97"/>
        <v>149</v>
      </c>
      <c r="AB51" s="498">
        <f t="shared" si="97"/>
        <v>149</v>
      </c>
      <c r="AC51" s="16">
        <v>9692.1</v>
      </c>
      <c r="AD51" s="498">
        <f t="shared" si="98"/>
        <v>9692.1</v>
      </c>
      <c r="AE51" s="16">
        <v>0</v>
      </c>
      <c r="AF51" s="498">
        <f t="shared" si="99"/>
        <v>0</v>
      </c>
      <c r="AG51" s="16">
        <v>0</v>
      </c>
      <c r="AH51" s="498">
        <f t="shared" si="100"/>
        <v>0</v>
      </c>
      <c r="AI51" s="16">
        <v>0</v>
      </c>
      <c r="AJ51" s="498">
        <f t="shared" si="101"/>
        <v>0</v>
      </c>
      <c r="AK51" s="500">
        <f t="shared" si="102"/>
        <v>9692.1</v>
      </c>
      <c r="AL51" s="501">
        <f t="shared" si="102"/>
        <v>9692.1</v>
      </c>
      <c r="AM51" s="502">
        <f t="shared" si="19"/>
        <v>2.3639268292682929</v>
      </c>
      <c r="AN51" s="503">
        <f t="shared" si="103"/>
        <v>15791920.056000002</v>
      </c>
      <c r="AO51" s="504">
        <f t="shared" si="103"/>
        <v>15791920.056000002</v>
      </c>
      <c r="AP51" s="503">
        <f t="shared" si="104"/>
        <v>0</v>
      </c>
      <c r="AQ51" s="504">
        <f t="shared" si="104"/>
        <v>0</v>
      </c>
      <c r="AR51" s="503">
        <f t="shared" si="105"/>
        <v>0</v>
      </c>
      <c r="AS51" s="9">
        <f t="shared" si="13"/>
        <v>0</v>
      </c>
      <c r="AT51" s="503">
        <f t="shared" si="106"/>
        <v>0</v>
      </c>
      <c r="AU51" s="9">
        <f t="shared" si="15"/>
        <v>0</v>
      </c>
      <c r="AV51" s="505">
        <f t="shared" si="107"/>
        <v>15791920.056000002</v>
      </c>
      <c r="AW51" s="506">
        <f t="shared" si="107"/>
        <v>15791920.056000002</v>
      </c>
      <c r="AX51" s="20" t="s">
        <v>358</v>
      </c>
      <c r="AY51" s="507" t="s">
        <v>358</v>
      </c>
      <c r="AZ51" s="507" t="s">
        <v>358</v>
      </c>
      <c r="BA51" s="507" t="s">
        <v>358</v>
      </c>
      <c r="BB51" s="507" t="s">
        <v>358</v>
      </c>
      <c r="BC51" s="507" t="s">
        <v>358</v>
      </c>
      <c r="BD51" s="507" t="s">
        <v>358</v>
      </c>
      <c r="BE51" s="507" t="s">
        <v>358</v>
      </c>
      <c r="BF51" s="474">
        <f t="shared" si="17"/>
        <v>17529453.251985807</v>
      </c>
      <c r="BG51" s="475">
        <v>0</v>
      </c>
      <c r="BH51" s="476">
        <f t="shared" si="108"/>
        <v>4.0999999999999996</v>
      </c>
      <c r="BI51" s="475">
        <v>0</v>
      </c>
      <c r="BJ51" s="477">
        <f>(((92178/SUM(P$15:P$70))*P51)/92178)*21417</f>
        <v>833.56297949245061</v>
      </c>
      <c r="BK51" s="475">
        <v>0</v>
      </c>
      <c r="BL51" s="475">
        <v>0.95</v>
      </c>
      <c r="BM51" s="475">
        <v>0</v>
      </c>
      <c r="BN51" s="478" t="s">
        <v>358</v>
      </c>
      <c r="BO51" s="475">
        <v>0</v>
      </c>
      <c r="BP51" s="475">
        <v>0</v>
      </c>
      <c r="BQ51" s="479">
        <v>1.6666666666666667</v>
      </c>
      <c r="BR51" s="480"/>
      <c r="BS51" s="457">
        <v>0</v>
      </c>
      <c r="BT51" s="481" t="s">
        <v>362</v>
      </c>
      <c r="BU51" s="457" t="s">
        <v>358</v>
      </c>
      <c r="BV51" s="483">
        <v>0</v>
      </c>
      <c r="BW51" s="508" t="s">
        <v>358</v>
      </c>
      <c r="BX51" s="485" t="s">
        <v>358</v>
      </c>
      <c r="BY51" s="486">
        <v>228.72</v>
      </c>
      <c r="BZ51" s="487">
        <v>-8.7932999999999879</v>
      </c>
      <c r="CA51" s="488">
        <v>95.88</v>
      </c>
      <c r="CB51" s="489">
        <v>13.786670000000001</v>
      </c>
      <c r="CC51" s="490">
        <v>3.6259999999999999</v>
      </c>
      <c r="CD51" s="491">
        <v>0.71866669999999999</v>
      </c>
      <c r="CE51" s="491">
        <v>1.621</v>
      </c>
      <c r="CF51" s="458">
        <v>0.10633329999999996</v>
      </c>
      <c r="CG51" s="364" t="s">
        <v>358</v>
      </c>
      <c r="CH51" s="373" t="s">
        <v>358</v>
      </c>
      <c r="CI51" s="509" t="s">
        <v>358</v>
      </c>
      <c r="CJ51" s="459" t="s">
        <v>358</v>
      </c>
      <c r="CK51" s="483" t="s">
        <v>358</v>
      </c>
      <c r="CL51" s="483">
        <v>0</v>
      </c>
    </row>
    <row r="52" spans="1:90" ht="30" customHeight="1" x14ac:dyDescent="0.3">
      <c r="A52" s="57" t="str">
        <f t="shared" si="0"/>
        <v>Unitil - FG&amp;E</v>
      </c>
      <c r="B52" s="63" t="s">
        <v>358</v>
      </c>
      <c r="C52" s="63" t="s">
        <v>358</v>
      </c>
      <c r="D52" s="55" t="s">
        <v>397</v>
      </c>
      <c r="E52" s="55" t="s">
        <v>393</v>
      </c>
      <c r="F52" s="55" t="s">
        <v>401</v>
      </c>
      <c r="G52" s="55" t="s">
        <v>393</v>
      </c>
      <c r="H52" s="9" t="s">
        <v>362</v>
      </c>
      <c r="I52" s="15" t="s">
        <v>435</v>
      </c>
      <c r="J52" s="114" t="s">
        <v>436</v>
      </c>
      <c r="K52" s="774">
        <v>12.692</v>
      </c>
      <c r="L52" s="454">
        <v>18.969609180252917</v>
      </c>
      <c r="M52" s="455">
        <v>1326</v>
      </c>
      <c r="N52" s="456">
        <v>13253976.849062441</v>
      </c>
      <c r="O52" s="475" t="s">
        <v>437</v>
      </c>
      <c r="P52" s="458">
        <v>3.1</v>
      </c>
      <c r="Q52" s="373" t="s">
        <v>439</v>
      </c>
      <c r="R52" s="496" t="s">
        <v>439</v>
      </c>
      <c r="S52" s="16">
        <v>100</v>
      </c>
      <c r="T52" s="498">
        <f t="shared" si="1"/>
        <v>100</v>
      </c>
      <c r="U52" s="16">
        <v>0</v>
      </c>
      <c r="V52" s="498">
        <f t="shared" si="1"/>
        <v>0</v>
      </c>
      <c r="W52" s="16">
        <v>0</v>
      </c>
      <c r="X52" s="498">
        <f t="shared" si="2"/>
        <v>0</v>
      </c>
      <c r="Y52" s="16">
        <v>0</v>
      </c>
      <c r="Z52" s="498">
        <f t="shared" si="3"/>
        <v>0</v>
      </c>
      <c r="AA52" s="16">
        <f t="shared" si="97"/>
        <v>100</v>
      </c>
      <c r="AB52" s="498">
        <f t="shared" si="97"/>
        <v>100</v>
      </c>
      <c r="AC52" s="16">
        <v>1973.7</v>
      </c>
      <c r="AD52" s="498">
        <f t="shared" si="98"/>
        <v>1973.7</v>
      </c>
      <c r="AE52" s="16">
        <v>0</v>
      </c>
      <c r="AF52" s="498">
        <f t="shared" si="99"/>
        <v>0</v>
      </c>
      <c r="AG52" s="16">
        <v>0</v>
      </c>
      <c r="AH52" s="498">
        <f t="shared" si="100"/>
        <v>0</v>
      </c>
      <c r="AI52" s="16">
        <v>0</v>
      </c>
      <c r="AJ52" s="498">
        <f t="shared" si="101"/>
        <v>0</v>
      </c>
      <c r="AK52" s="500">
        <f t="shared" si="102"/>
        <v>1973.7</v>
      </c>
      <c r="AL52" s="501">
        <f t="shared" si="102"/>
        <v>1973.7</v>
      </c>
      <c r="AM52" s="502">
        <f t="shared" si="19"/>
        <v>0.63667741935483868</v>
      </c>
      <c r="AN52" s="503">
        <f t="shared" si="103"/>
        <v>3215867.8319999999</v>
      </c>
      <c r="AO52" s="504">
        <f t="shared" si="103"/>
        <v>3215867.8319999999</v>
      </c>
      <c r="AP52" s="503">
        <f t="shared" si="104"/>
        <v>0</v>
      </c>
      <c r="AQ52" s="504">
        <f t="shared" si="104"/>
        <v>0</v>
      </c>
      <c r="AR52" s="503">
        <f t="shared" si="105"/>
        <v>0</v>
      </c>
      <c r="AS52" s="9">
        <f t="shared" si="13"/>
        <v>0</v>
      </c>
      <c r="AT52" s="503">
        <f t="shared" si="106"/>
        <v>0</v>
      </c>
      <c r="AU52" s="9">
        <f t="shared" si="15"/>
        <v>0</v>
      </c>
      <c r="AV52" s="505">
        <f t="shared" si="107"/>
        <v>3215867.8319999999</v>
      </c>
      <c r="AW52" s="506">
        <f t="shared" si="107"/>
        <v>3215867.8319999999</v>
      </c>
      <c r="AX52" s="20" t="s">
        <v>358</v>
      </c>
      <c r="AY52" s="507" t="s">
        <v>358</v>
      </c>
      <c r="AZ52" s="507" t="s">
        <v>358</v>
      </c>
      <c r="BA52" s="507" t="s">
        <v>358</v>
      </c>
      <c r="BB52" s="507" t="s">
        <v>358</v>
      </c>
      <c r="BC52" s="507" t="s">
        <v>358</v>
      </c>
      <c r="BD52" s="507" t="s">
        <v>358</v>
      </c>
      <c r="BE52" s="507" t="s">
        <v>358</v>
      </c>
      <c r="BF52" s="474">
        <f t="shared" si="17"/>
        <v>13253976.849062441</v>
      </c>
      <c r="BG52" s="475">
        <v>0</v>
      </c>
      <c r="BH52" s="476">
        <f t="shared" si="108"/>
        <v>3.1</v>
      </c>
      <c r="BI52" s="475">
        <v>0</v>
      </c>
      <c r="BJ52" s="477">
        <f>(((92178/SUM(P$15:P$70))*P52)/92178)*21417</f>
        <v>630.25493571380423</v>
      </c>
      <c r="BK52" s="475">
        <v>0</v>
      </c>
      <c r="BL52" s="475">
        <v>0.95</v>
      </c>
      <c r="BM52" s="475">
        <v>0</v>
      </c>
      <c r="BN52" s="478" t="s">
        <v>358</v>
      </c>
      <c r="BO52" s="475">
        <v>0</v>
      </c>
      <c r="BP52" s="475">
        <v>0</v>
      </c>
      <c r="BQ52" s="479">
        <v>1.3333333333333333</v>
      </c>
      <c r="BR52" s="480"/>
      <c r="BS52" s="457">
        <v>0</v>
      </c>
      <c r="BT52" s="481" t="s">
        <v>362</v>
      </c>
      <c r="BU52" s="457" t="s">
        <v>358</v>
      </c>
      <c r="BV52" s="483">
        <v>0</v>
      </c>
      <c r="BW52" s="508" t="s">
        <v>358</v>
      </c>
      <c r="BX52" s="485" t="s">
        <v>358</v>
      </c>
      <c r="BY52" s="486">
        <v>186.24</v>
      </c>
      <c r="BZ52" s="487">
        <v>-28.939999999999998</v>
      </c>
      <c r="CA52" s="488">
        <v>53.54</v>
      </c>
      <c r="CB52" s="489">
        <v>13.259999999999998</v>
      </c>
      <c r="CC52" s="490">
        <v>3.383</v>
      </c>
      <c r="CD52" s="491">
        <v>1.3113332999999998</v>
      </c>
      <c r="CE52" s="491">
        <v>1.3879999999999999</v>
      </c>
      <c r="CF52" s="458">
        <v>0.73133329999999985</v>
      </c>
      <c r="CG52" s="364" t="s">
        <v>358</v>
      </c>
      <c r="CH52" s="373" t="s">
        <v>358</v>
      </c>
      <c r="CI52" s="509" t="s">
        <v>358</v>
      </c>
      <c r="CJ52" s="459" t="s">
        <v>358</v>
      </c>
      <c r="CK52" s="483" t="s">
        <v>358</v>
      </c>
      <c r="CL52" s="483">
        <v>0</v>
      </c>
    </row>
    <row r="53" spans="1:90" ht="30" customHeight="1" x14ac:dyDescent="0.3">
      <c r="A53" s="57" t="str">
        <f t="shared" si="0"/>
        <v>Unitil - FG&amp;E</v>
      </c>
      <c r="B53" s="63" t="s">
        <v>358</v>
      </c>
      <c r="C53" s="63" t="s">
        <v>358</v>
      </c>
      <c r="D53" s="55" t="s">
        <v>397</v>
      </c>
      <c r="E53" s="55" t="s">
        <v>393</v>
      </c>
      <c r="F53" s="448"/>
      <c r="G53" s="448"/>
      <c r="H53" s="449"/>
      <c r="I53" s="511"/>
      <c r="J53" s="448"/>
      <c r="K53" s="448" t="s">
        <v>440</v>
      </c>
      <c r="L53" s="448"/>
      <c r="M53" s="448" t="s">
        <v>440</v>
      </c>
      <c r="N53" s="512"/>
      <c r="O53" s="512"/>
      <c r="P53" s="513" t="s">
        <v>440</v>
      </c>
      <c r="Q53" s="514"/>
      <c r="R53" s="513"/>
      <c r="S53" s="515"/>
      <c r="T53" s="449"/>
      <c r="U53" s="515"/>
      <c r="V53" s="449"/>
      <c r="W53" s="515"/>
      <c r="X53" s="449"/>
      <c r="Y53" s="515"/>
      <c r="Z53" s="449">
        <f t="shared" si="3"/>
        <v>0</v>
      </c>
      <c r="AA53" s="515"/>
      <c r="AB53" s="449"/>
      <c r="AC53" s="515"/>
      <c r="AD53" s="449"/>
      <c r="AE53" s="515"/>
      <c r="AF53" s="449"/>
      <c r="AG53" s="515"/>
      <c r="AH53" s="449"/>
      <c r="AI53" s="515"/>
      <c r="AJ53" s="449"/>
      <c r="AK53" s="511"/>
      <c r="AL53" s="449"/>
      <c r="AM53" s="518"/>
      <c r="AN53" s="515"/>
      <c r="AO53" s="449"/>
      <c r="AP53" s="515"/>
      <c r="AQ53" s="449"/>
      <c r="AR53" s="515"/>
      <c r="AS53" s="449">
        <f t="shared" si="13"/>
        <v>0</v>
      </c>
      <c r="AT53" s="515"/>
      <c r="AU53" s="449">
        <f t="shared" si="15"/>
        <v>0</v>
      </c>
      <c r="AV53" s="515"/>
      <c r="AW53" s="449"/>
      <c r="AX53" s="20" t="s">
        <v>358</v>
      </c>
      <c r="AY53" s="507" t="s">
        <v>358</v>
      </c>
      <c r="AZ53" s="507" t="s">
        <v>358</v>
      </c>
      <c r="BA53" s="507" t="s">
        <v>358</v>
      </c>
      <c r="BB53" s="507" t="s">
        <v>358</v>
      </c>
      <c r="BC53" s="507" t="s">
        <v>358</v>
      </c>
      <c r="BD53" s="507" t="s">
        <v>358</v>
      </c>
      <c r="BE53" s="507" t="s">
        <v>358</v>
      </c>
      <c r="BF53" s="512"/>
      <c r="BG53" s="480"/>
      <c r="BH53" s="480"/>
      <c r="BI53" s="480"/>
      <c r="BJ53" s="519"/>
      <c r="BK53" s="480"/>
      <c r="BL53" s="480"/>
      <c r="BM53" s="480"/>
      <c r="BN53" s="480"/>
      <c r="BO53" s="480"/>
      <c r="BP53" s="480"/>
      <c r="BQ53" s="480"/>
      <c r="BR53" s="480"/>
      <c r="BS53" s="457">
        <v>0</v>
      </c>
      <c r="BT53" s="481" t="s">
        <v>362</v>
      </c>
      <c r="BU53" s="457" t="s">
        <v>358</v>
      </c>
      <c r="BV53" s="483">
        <v>0</v>
      </c>
      <c r="BW53" s="508" t="s">
        <v>358</v>
      </c>
      <c r="BX53" s="485" t="s">
        <v>358</v>
      </c>
      <c r="BY53" s="520"/>
      <c r="BZ53" s="521"/>
      <c r="CA53" s="522"/>
      <c r="CB53" s="523"/>
      <c r="CC53" s="524"/>
      <c r="CD53" s="525"/>
      <c r="CE53" s="525"/>
      <c r="CF53" s="526"/>
      <c r="CG53" s="364" t="s">
        <v>358</v>
      </c>
      <c r="CH53" s="373" t="s">
        <v>358</v>
      </c>
      <c r="CI53" s="509" t="s">
        <v>358</v>
      </c>
      <c r="CJ53" s="459" t="s">
        <v>358</v>
      </c>
      <c r="CK53" s="483" t="s">
        <v>358</v>
      </c>
      <c r="CL53" s="483">
        <v>0</v>
      </c>
    </row>
    <row r="54" spans="1:90" ht="30" customHeight="1" x14ac:dyDescent="0.3">
      <c r="A54" s="57" t="str">
        <f t="shared" si="0"/>
        <v>Unitil - FG&amp;E</v>
      </c>
      <c r="B54" s="63" t="s">
        <v>358</v>
      </c>
      <c r="C54" s="63" t="s">
        <v>358</v>
      </c>
      <c r="D54" s="55" t="s">
        <v>402</v>
      </c>
      <c r="E54" s="55" t="s">
        <v>360</v>
      </c>
      <c r="F54" s="55" t="s">
        <v>403</v>
      </c>
      <c r="G54" s="55" t="s">
        <v>404</v>
      </c>
      <c r="H54" s="9" t="s">
        <v>362</v>
      </c>
      <c r="I54" s="15" t="s">
        <v>435</v>
      </c>
      <c r="J54" s="114" t="s">
        <v>436</v>
      </c>
      <c r="K54" s="774">
        <v>5.9039999999999999</v>
      </c>
      <c r="L54" s="454">
        <v>23.681229308478031</v>
      </c>
      <c r="M54" s="455">
        <v>790</v>
      </c>
      <c r="N54" s="456">
        <v>12826429.208770104</v>
      </c>
      <c r="O54" s="475" t="s">
        <v>437</v>
      </c>
      <c r="P54" s="458">
        <v>3</v>
      </c>
      <c r="Q54" s="373" t="s">
        <v>438</v>
      </c>
      <c r="R54" s="496" t="s">
        <v>439</v>
      </c>
      <c r="S54" s="16">
        <v>101</v>
      </c>
      <c r="T54" s="498">
        <f t="shared" si="1"/>
        <v>101</v>
      </c>
      <c r="U54" s="16">
        <v>0</v>
      </c>
      <c r="V54" s="498">
        <f t="shared" si="1"/>
        <v>0</v>
      </c>
      <c r="W54" s="16">
        <v>0</v>
      </c>
      <c r="X54" s="498">
        <f t="shared" si="2"/>
        <v>0</v>
      </c>
      <c r="Y54" s="16">
        <v>0</v>
      </c>
      <c r="Z54" s="498">
        <f t="shared" si="3"/>
        <v>0</v>
      </c>
      <c r="AA54" s="16">
        <f>S54+U54+W54+Y54</f>
        <v>101</v>
      </c>
      <c r="AB54" s="498">
        <f>T54+V54+X54+Z54</f>
        <v>101</v>
      </c>
      <c r="AC54" s="16">
        <v>6502.5</v>
      </c>
      <c r="AD54" s="498">
        <f t="shared" ref="AD54" si="109">AC54</f>
        <v>6502.5</v>
      </c>
      <c r="AE54" s="16">
        <v>0</v>
      </c>
      <c r="AF54" s="498">
        <f t="shared" ref="AF54" si="110">AE54</f>
        <v>0</v>
      </c>
      <c r="AG54" s="16">
        <v>0</v>
      </c>
      <c r="AH54" s="498">
        <f t="shared" ref="AH54" si="111">AG54</f>
        <v>0</v>
      </c>
      <c r="AI54" s="16">
        <v>0</v>
      </c>
      <c r="AJ54" s="498">
        <f t="shared" ref="AJ54" si="112">AI54</f>
        <v>0</v>
      </c>
      <c r="AK54" s="500">
        <f>AC54+AE54+AG54+AI54</f>
        <v>6502.5</v>
      </c>
      <c r="AL54" s="501">
        <f>AD54+AF54+AH54+AJ54</f>
        <v>6502.5</v>
      </c>
      <c r="AM54" s="502">
        <f t="shared" si="19"/>
        <v>2.1675</v>
      </c>
      <c r="AN54" s="503">
        <f>AC54*0.186*8760</f>
        <v>10594913.399999999</v>
      </c>
      <c r="AO54" s="504">
        <f>AD54*0.186*8760</f>
        <v>10594913.399999999</v>
      </c>
      <c r="AP54" s="503">
        <f>AE54*8760</f>
        <v>0</v>
      </c>
      <c r="AQ54" s="504">
        <f>AF54*8760</f>
        <v>0</v>
      </c>
      <c r="AR54" s="503">
        <f>AG54*0.186*8760</f>
        <v>0</v>
      </c>
      <c r="AS54" s="9">
        <f t="shared" si="13"/>
        <v>0</v>
      </c>
      <c r="AT54" s="503">
        <f>AI54*0.186*8760</f>
        <v>0</v>
      </c>
      <c r="AU54" s="9">
        <f t="shared" si="15"/>
        <v>0</v>
      </c>
      <c r="AV54" s="505">
        <f>AN54+AP54+AR54+AT54</f>
        <v>10594913.399999999</v>
      </c>
      <c r="AW54" s="506">
        <f>AO54+AQ54+AS54+AU54</f>
        <v>10594913.399999999</v>
      </c>
      <c r="AX54" s="20" t="s">
        <v>358</v>
      </c>
      <c r="AY54" s="507" t="s">
        <v>358</v>
      </c>
      <c r="AZ54" s="507" t="s">
        <v>358</v>
      </c>
      <c r="BA54" s="507" t="s">
        <v>358</v>
      </c>
      <c r="BB54" s="507" t="s">
        <v>358</v>
      </c>
      <c r="BC54" s="507" t="s">
        <v>358</v>
      </c>
      <c r="BD54" s="507" t="s">
        <v>358</v>
      </c>
      <c r="BE54" s="507" t="s">
        <v>358</v>
      </c>
      <c r="BF54" s="474">
        <f t="shared" si="17"/>
        <v>12826429.208770104</v>
      </c>
      <c r="BG54" s="475">
        <v>0</v>
      </c>
      <c r="BH54" s="476">
        <f t="shared" si="108"/>
        <v>3</v>
      </c>
      <c r="BI54" s="475">
        <v>0</v>
      </c>
      <c r="BJ54" s="477">
        <f>(((92178/SUM(P$15:P$70))*P54)/92178)*21417</f>
        <v>609.92413133593948</v>
      </c>
      <c r="BK54" s="475">
        <v>0</v>
      </c>
      <c r="BL54" s="475">
        <v>0.95</v>
      </c>
      <c r="BM54" s="475">
        <v>0</v>
      </c>
      <c r="BN54" s="478" t="s">
        <v>358</v>
      </c>
      <c r="BO54" s="475">
        <v>0</v>
      </c>
      <c r="BP54" s="475">
        <v>0</v>
      </c>
      <c r="BQ54" s="479">
        <v>1.6666666666666667</v>
      </c>
      <c r="BR54" s="480"/>
      <c r="BS54" s="457">
        <v>0</v>
      </c>
      <c r="BT54" s="481" t="s">
        <v>362</v>
      </c>
      <c r="BU54" s="457" t="s">
        <v>358</v>
      </c>
      <c r="BV54" s="483">
        <v>0</v>
      </c>
      <c r="BW54" s="508" t="s">
        <v>358</v>
      </c>
      <c r="BX54" s="485" t="s">
        <v>358</v>
      </c>
      <c r="BY54" s="486">
        <v>410.29</v>
      </c>
      <c r="BZ54" s="487">
        <v>220.56670000000003</v>
      </c>
      <c r="CA54" s="488">
        <v>324.91000000000003</v>
      </c>
      <c r="CB54" s="489">
        <v>283.54333000000003</v>
      </c>
      <c r="CC54" s="490">
        <v>6.258</v>
      </c>
      <c r="CD54" s="491">
        <v>4.72</v>
      </c>
      <c r="CE54" s="491">
        <v>5.2489999999999997</v>
      </c>
      <c r="CF54" s="458">
        <v>4.5913332999999996</v>
      </c>
      <c r="CG54" s="364" t="s">
        <v>358</v>
      </c>
      <c r="CH54" s="373" t="s">
        <v>358</v>
      </c>
      <c r="CI54" s="509" t="s">
        <v>358</v>
      </c>
      <c r="CJ54" s="459" t="s">
        <v>358</v>
      </c>
      <c r="CK54" s="483" t="s">
        <v>358</v>
      </c>
      <c r="CL54" s="483">
        <v>0</v>
      </c>
    </row>
    <row r="55" spans="1:90" ht="30" customHeight="1" x14ac:dyDescent="0.3">
      <c r="A55" s="57" t="str">
        <f t="shared" si="0"/>
        <v>Unitil - FG&amp;E</v>
      </c>
      <c r="B55" s="63" t="s">
        <v>358</v>
      </c>
      <c r="C55" s="63" t="s">
        <v>358</v>
      </c>
      <c r="D55" s="55" t="s">
        <v>402</v>
      </c>
      <c r="E55" s="55" t="s">
        <v>360</v>
      </c>
      <c r="F55" s="448"/>
      <c r="G55" s="448"/>
      <c r="H55" s="449"/>
      <c r="I55" s="511"/>
      <c r="J55" s="448"/>
      <c r="K55" s="448" t="s">
        <v>440</v>
      </c>
      <c r="L55" s="448" t="s">
        <v>440</v>
      </c>
      <c r="M55" s="448" t="s">
        <v>440</v>
      </c>
      <c r="N55" s="512" t="s">
        <v>440</v>
      </c>
      <c r="O55" s="512"/>
      <c r="P55" s="513" t="s">
        <v>440</v>
      </c>
      <c r="Q55" s="514"/>
      <c r="R55" s="513"/>
      <c r="S55" s="515"/>
      <c r="T55" s="449"/>
      <c r="U55" s="515"/>
      <c r="V55" s="449"/>
      <c r="W55" s="515"/>
      <c r="X55" s="449"/>
      <c r="Y55" s="515"/>
      <c r="Z55" s="449">
        <f t="shared" si="3"/>
        <v>0</v>
      </c>
      <c r="AA55" s="515"/>
      <c r="AB55" s="449"/>
      <c r="AC55" s="515"/>
      <c r="AD55" s="449"/>
      <c r="AE55" s="515"/>
      <c r="AF55" s="449"/>
      <c r="AG55" s="515"/>
      <c r="AH55" s="449"/>
      <c r="AI55" s="515"/>
      <c r="AJ55" s="449"/>
      <c r="AK55" s="511"/>
      <c r="AL55" s="449"/>
      <c r="AM55" s="518"/>
      <c r="AN55" s="515"/>
      <c r="AO55" s="449"/>
      <c r="AP55" s="515"/>
      <c r="AQ55" s="449"/>
      <c r="AR55" s="515"/>
      <c r="AS55" s="449">
        <f t="shared" si="13"/>
        <v>0</v>
      </c>
      <c r="AT55" s="515"/>
      <c r="AU55" s="449">
        <f t="shared" si="15"/>
        <v>0</v>
      </c>
      <c r="AV55" s="515"/>
      <c r="AW55" s="449"/>
      <c r="AX55" s="20" t="s">
        <v>358</v>
      </c>
      <c r="AY55" s="507" t="s">
        <v>358</v>
      </c>
      <c r="AZ55" s="507" t="s">
        <v>358</v>
      </c>
      <c r="BA55" s="507" t="s">
        <v>358</v>
      </c>
      <c r="BB55" s="507" t="s">
        <v>358</v>
      </c>
      <c r="BC55" s="507" t="s">
        <v>358</v>
      </c>
      <c r="BD55" s="507" t="s">
        <v>358</v>
      </c>
      <c r="BE55" s="507" t="s">
        <v>358</v>
      </c>
      <c r="BF55" s="512"/>
      <c r="BG55" s="480"/>
      <c r="BH55" s="480"/>
      <c r="BI55" s="480"/>
      <c r="BJ55" s="519"/>
      <c r="BK55" s="480"/>
      <c r="BL55" s="480"/>
      <c r="BM55" s="480"/>
      <c r="BN55" s="480"/>
      <c r="BO55" s="480"/>
      <c r="BP55" s="480"/>
      <c r="BQ55" s="480"/>
      <c r="BR55" s="480"/>
      <c r="BS55" s="457">
        <v>0</v>
      </c>
      <c r="BT55" s="481" t="s">
        <v>362</v>
      </c>
      <c r="BU55" s="457" t="s">
        <v>358</v>
      </c>
      <c r="BV55" s="483">
        <v>0</v>
      </c>
      <c r="BW55" s="508" t="s">
        <v>358</v>
      </c>
      <c r="BX55" s="485" t="s">
        <v>358</v>
      </c>
      <c r="BY55" s="520"/>
      <c r="BZ55" s="521"/>
      <c r="CA55" s="522"/>
      <c r="CB55" s="523"/>
      <c r="CC55" s="524"/>
      <c r="CD55" s="525"/>
      <c r="CE55" s="525"/>
      <c r="CF55" s="526"/>
      <c r="CG55" s="364" t="s">
        <v>358</v>
      </c>
      <c r="CH55" s="373" t="s">
        <v>358</v>
      </c>
      <c r="CI55" s="509" t="s">
        <v>358</v>
      </c>
      <c r="CJ55" s="459" t="s">
        <v>358</v>
      </c>
      <c r="CK55" s="483" t="s">
        <v>358</v>
      </c>
      <c r="CL55" s="483">
        <v>0</v>
      </c>
    </row>
    <row r="56" spans="1:90" ht="30" customHeight="1" x14ac:dyDescent="0.3">
      <c r="A56" s="57" t="str">
        <f t="shared" si="0"/>
        <v>Unitil - FG&amp;E</v>
      </c>
      <c r="B56" s="63" t="s">
        <v>358</v>
      </c>
      <c r="C56" s="63" t="s">
        <v>358</v>
      </c>
      <c r="D56" s="55" t="s">
        <v>405</v>
      </c>
      <c r="E56" s="55" t="s">
        <v>370</v>
      </c>
      <c r="F56" s="55" t="s">
        <v>406</v>
      </c>
      <c r="G56" s="55" t="s">
        <v>374</v>
      </c>
      <c r="H56" s="9" t="s">
        <v>362</v>
      </c>
      <c r="I56" s="15" t="s">
        <v>435</v>
      </c>
      <c r="J56" s="114" t="s">
        <v>436</v>
      </c>
      <c r="K56" s="774">
        <v>12.692</v>
      </c>
      <c r="L56" s="454">
        <v>51.371312516240032</v>
      </c>
      <c r="M56" s="455">
        <v>1970</v>
      </c>
      <c r="N56" s="456">
        <v>17771488.69379608</v>
      </c>
      <c r="O56" s="475" t="s">
        <v>437</v>
      </c>
      <c r="P56" s="458">
        <v>4.1566101690199435</v>
      </c>
      <c r="Q56" s="373" t="s">
        <v>439</v>
      </c>
      <c r="R56" s="496" t="s">
        <v>439</v>
      </c>
      <c r="S56" s="16">
        <v>160</v>
      </c>
      <c r="T56" s="498">
        <f t="shared" si="1"/>
        <v>160</v>
      </c>
      <c r="U56" s="16">
        <v>0</v>
      </c>
      <c r="V56" s="498">
        <f t="shared" si="1"/>
        <v>0</v>
      </c>
      <c r="W56" s="16">
        <v>0</v>
      </c>
      <c r="X56" s="498">
        <f t="shared" si="2"/>
        <v>0</v>
      </c>
      <c r="Y56" s="16">
        <v>0</v>
      </c>
      <c r="Z56" s="498">
        <f t="shared" si="3"/>
        <v>0</v>
      </c>
      <c r="AA56" s="16">
        <f t="shared" ref="AA56:AB57" si="113">S56+U56+W56+Y56</f>
        <v>160</v>
      </c>
      <c r="AB56" s="498">
        <f t="shared" si="113"/>
        <v>160</v>
      </c>
      <c r="AC56" s="16">
        <v>2903.6</v>
      </c>
      <c r="AD56" s="498">
        <f t="shared" ref="AD56:AD57" si="114">AC56</f>
        <v>2903.6</v>
      </c>
      <c r="AE56" s="16">
        <v>0</v>
      </c>
      <c r="AF56" s="498">
        <f t="shared" ref="AF56:AF57" si="115">AE56</f>
        <v>0</v>
      </c>
      <c r="AG56" s="16">
        <v>0</v>
      </c>
      <c r="AH56" s="498">
        <f t="shared" ref="AH56:AH57" si="116">AG56</f>
        <v>0</v>
      </c>
      <c r="AI56" s="16">
        <v>0</v>
      </c>
      <c r="AJ56" s="498">
        <f t="shared" ref="AJ56:AJ57" si="117">AI56</f>
        <v>0</v>
      </c>
      <c r="AK56" s="500">
        <f t="shared" ref="AK56:AL57" si="118">AC56+AE56+AG56+AI56</f>
        <v>2903.6</v>
      </c>
      <c r="AL56" s="501">
        <f t="shared" si="118"/>
        <v>2903.6</v>
      </c>
      <c r="AM56" s="502">
        <f t="shared" si="19"/>
        <v>0.69854999192397638</v>
      </c>
      <c r="AN56" s="503">
        <f t="shared" ref="AN56:AO57" si="119">AC56*0.186*8760</f>
        <v>4731009.6959999995</v>
      </c>
      <c r="AO56" s="504">
        <f t="shared" si="119"/>
        <v>4731009.6959999995</v>
      </c>
      <c r="AP56" s="503">
        <f t="shared" ref="AP56:AQ57" si="120">AE56*8760</f>
        <v>0</v>
      </c>
      <c r="AQ56" s="504">
        <f t="shared" si="120"/>
        <v>0</v>
      </c>
      <c r="AR56" s="503">
        <f t="shared" ref="AR56:AR57" si="121">AG56*0.186*8760</f>
        <v>0</v>
      </c>
      <c r="AS56" s="9">
        <f t="shared" si="13"/>
        <v>0</v>
      </c>
      <c r="AT56" s="503">
        <f t="shared" ref="AT56:AT70" si="122">AI56*0.186*8760</f>
        <v>0</v>
      </c>
      <c r="AU56" s="9">
        <f t="shared" si="15"/>
        <v>0</v>
      </c>
      <c r="AV56" s="505">
        <f t="shared" ref="AV56:AW57" si="123">AN56+AP56+AR56+AT56</f>
        <v>4731009.6959999995</v>
      </c>
      <c r="AW56" s="506">
        <f t="shared" si="123"/>
        <v>4731009.6959999995</v>
      </c>
      <c r="AX56" s="20" t="s">
        <v>358</v>
      </c>
      <c r="AY56" s="507" t="s">
        <v>358</v>
      </c>
      <c r="AZ56" s="507" t="s">
        <v>358</v>
      </c>
      <c r="BA56" s="507" t="s">
        <v>358</v>
      </c>
      <c r="BB56" s="507" t="s">
        <v>358</v>
      </c>
      <c r="BC56" s="507" t="s">
        <v>358</v>
      </c>
      <c r="BD56" s="507" t="s">
        <v>358</v>
      </c>
      <c r="BE56" s="507" t="s">
        <v>358</v>
      </c>
      <c r="BF56" s="474">
        <f t="shared" si="17"/>
        <v>17771488.69379608</v>
      </c>
      <c r="BG56" s="475">
        <v>0</v>
      </c>
      <c r="BH56" s="476">
        <f t="shared" ref="BH56:BH57" si="124">P56</f>
        <v>4.1566101690199435</v>
      </c>
      <c r="BI56" s="475">
        <v>0</v>
      </c>
      <c r="BJ56" s="477">
        <f>(((92178/SUM(P$15:P$70))*P56)/92178)*21417</f>
        <v>845.07228221387402</v>
      </c>
      <c r="BK56" s="475">
        <v>0</v>
      </c>
      <c r="BL56" s="475">
        <v>0.95</v>
      </c>
      <c r="BM56" s="475">
        <v>0</v>
      </c>
      <c r="BN56" s="478" t="s">
        <v>358</v>
      </c>
      <c r="BO56" s="475">
        <v>0</v>
      </c>
      <c r="BP56" s="475">
        <v>0</v>
      </c>
      <c r="BQ56" s="479">
        <v>3</v>
      </c>
      <c r="BR56" s="480"/>
      <c r="BS56" s="457">
        <v>0</v>
      </c>
      <c r="BT56" s="481" t="s">
        <v>362</v>
      </c>
      <c r="BU56" s="457" t="s">
        <v>358</v>
      </c>
      <c r="BV56" s="483">
        <v>0</v>
      </c>
      <c r="BW56" s="508" t="s">
        <v>358</v>
      </c>
      <c r="BX56" s="485" t="s">
        <v>358</v>
      </c>
      <c r="BY56" s="486">
        <v>197.42</v>
      </c>
      <c r="BZ56" s="487">
        <v>-31.816700000000026</v>
      </c>
      <c r="CA56" s="488">
        <v>64.47</v>
      </c>
      <c r="CB56" s="489">
        <v>-4.4633299999999991</v>
      </c>
      <c r="CC56" s="490">
        <v>3.0609999999999999</v>
      </c>
      <c r="CD56" s="491">
        <v>0.82033330000000015</v>
      </c>
      <c r="CE56" s="491">
        <v>1.0620000000000001</v>
      </c>
      <c r="CF56" s="458">
        <v>0.20066670000000009</v>
      </c>
      <c r="CG56" s="364" t="s">
        <v>358</v>
      </c>
      <c r="CH56" s="373" t="s">
        <v>358</v>
      </c>
      <c r="CI56" s="509" t="s">
        <v>358</v>
      </c>
      <c r="CJ56" s="459" t="s">
        <v>358</v>
      </c>
      <c r="CK56" s="483" t="s">
        <v>358</v>
      </c>
      <c r="CL56" s="483">
        <v>0</v>
      </c>
    </row>
    <row r="57" spans="1:90" ht="30" customHeight="1" x14ac:dyDescent="0.3">
      <c r="A57" s="57" t="str">
        <f t="shared" si="0"/>
        <v>Unitil - FG&amp;E</v>
      </c>
      <c r="B57" s="63" t="s">
        <v>358</v>
      </c>
      <c r="C57" s="63" t="s">
        <v>358</v>
      </c>
      <c r="D57" s="55" t="s">
        <v>405</v>
      </c>
      <c r="E57" s="55" t="s">
        <v>370</v>
      </c>
      <c r="F57" s="55" t="s">
        <v>407</v>
      </c>
      <c r="G57" s="55" t="s">
        <v>408</v>
      </c>
      <c r="H57" s="9" t="s">
        <v>362</v>
      </c>
      <c r="I57" s="15" t="s">
        <v>435</v>
      </c>
      <c r="J57" s="114" t="s">
        <v>436</v>
      </c>
      <c r="K57" s="774">
        <v>7.641</v>
      </c>
      <c r="L57" s="454">
        <v>61.957112789933518</v>
      </c>
      <c r="M57" s="455">
        <v>1331</v>
      </c>
      <c r="N57" s="456">
        <v>13279629.70747998</v>
      </c>
      <c r="O57" s="475" t="s">
        <v>437</v>
      </c>
      <c r="P57" s="458">
        <v>3.1059999999999999</v>
      </c>
      <c r="Q57" s="373" t="s">
        <v>439</v>
      </c>
      <c r="R57" s="496" t="s">
        <v>439</v>
      </c>
      <c r="S57" s="16">
        <v>196</v>
      </c>
      <c r="T57" s="498">
        <f t="shared" si="1"/>
        <v>196</v>
      </c>
      <c r="U57" s="16">
        <v>0</v>
      </c>
      <c r="V57" s="498">
        <f t="shared" si="1"/>
        <v>0</v>
      </c>
      <c r="W57" s="16">
        <v>0</v>
      </c>
      <c r="X57" s="498">
        <f t="shared" si="2"/>
        <v>0</v>
      </c>
      <c r="Y57" s="16">
        <v>0</v>
      </c>
      <c r="Z57" s="498">
        <f t="shared" si="3"/>
        <v>0</v>
      </c>
      <c r="AA57" s="16">
        <f t="shared" si="113"/>
        <v>196</v>
      </c>
      <c r="AB57" s="498">
        <f t="shared" si="113"/>
        <v>196</v>
      </c>
      <c r="AC57" s="16">
        <v>3400.4</v>
      </c>
      <c r="AD57" s="498">
        <f t="shared" si="114"/>
        <v>3400.4</v>
      </c>
      <c r="AE57" s="16">
        <v>0</v>
      </c>
      <c r="AF57" s="498">
        <f t="shared" si="115"/>
        <v>0</v>
      </c>
      <c r="AG57" s="16">
        <v>0</v>
      </c>
      <c r="AH57" s="498">
        <f t="shared" si="116"/>
        <v>0</v>
      </c>
      <c r="AI57" s="16">
        <v>0</v>
      </c>
      <c r="AJ57" s="498">
        <f t="shared" si="117"/>
        <v>0</v>
      </c>
      <c r="AK57" s="500">
        <f t="shared" si="118"/>
        <v>3400.4</v>
      </c>
      <c r="AL57" s="501">
        <f t="shared" si="118"/>
        <v>3400.4</v>
      </c>
      <c r="AM57" s="502">
        <f t="shared" si="19"/>
        <v>1.0947842884739214</v>
      </c>
      <c r="AN57" s="503">
        <f t="shared" si="119"/>
        <v>5540475.7440000009</v>
      </c>
      <c r="AO57" s="504">
        <f t="shared" si="119"/>
        <v>5540475.7440000009</v>
      </c>
      <c r="AP57" s="503">
        <f t="shared" si="120"/>
        <v>0</v>
      </c>
      <c r="AQ57" s="504">
        <f t="shared" si="120"/>
        <v>0</v>
      </c>
      <c r="AR57" s="503">
        <f t="shared" si="121"/>
        <v>0</v>
      </c>
      <c r="AS57" s="9">
        <f t="shared" si="13"/>
        <v>0</v>
      </c>
      <c r="AT57" s="503">
        <f t="shared" si="122"/>
        <v>0</v>
      </c>
      <c r="AU57" s="9">
        <f t="shared" si="15"/>
        <v>0</v>
      </c>
      <c r="AV57" s="505">
        <f t="shared" si="123"/>
        <v>5540475.7440000009</v>
      </c>
      <c r="AW57" s="506">
        <f t="shared" si="123"/>
        <v>5540475.7440000009</v>
      </c>
      <c r="AX57" s="20" t="s">
        <v>358</v>
      </c>
      <c r="AY57" s="507" t="s">
        <v>358</v>
      </c>
      <c r="AZ57" s="507" t="s">
        <v>358</v>
      </c>
      <c r="BA57" s="507" t="s">
        <v>358</v>
      </c>
      <c r="BB57" s="507" t="s">
        <v>358</v>
      </c>
      <c r="BC57" s="507" t="s">
        <v>358</v>
      </c>
      <c r="BD57" s="507" t="s">
        <v>358</v>
      </c>
      <c r="BE57" s="507" t="s">
        <v>358</v>
      </c>
      <c r="BF57" s="474">
        <f t="shared" si="17"/>
        <v>13279629.70747998</v>
      </c>
      <c r="BG57" s="475">
        <v>0</v>
      </c>
      <c r="BH57" s="476">
        <f t="shared" si="124"/>
        <v>3.1059999999999999</v>
      </c>
      <c r="BI57" s="475">
        <v>0</v>
      </c>
      <c r="BJ57" s="477">
        <f>(((92178/SUM(P$15:P$70))*P57)/92178)*21417</f>
        <v>631.47478397647603</v>
      </c>
      <c r="BK57" s="475">
        <v>0</v>
      </c>
      <c r="BL57" s="475">
        <v>0.95</v>
      </c>
      <c r="BM57" s="475">
        <v>0</v>
      </c>
      <c r="BN57" s="478" t="s">
        <v>358</v>
      </c>
      <c r="BO57" s="475">
        <v>0</v>
      </c>
      <c r="BP57" s="475">
        <v>0</v>
      </c>
      <c r="BQ57" s="479">
        <v>3.3333333333333335</v>
      </c>
      <c r="BR57" s="480"/>
      <c r="BS57" s="457">
        <v>0</v>
      </c>
      <c r="BT57" s="481" t="s">
        <v>362</v>
      </c>
      <c r="BU57" s="457" t="s">
        <v>358</v>
      </c>
      <c r="BV57" s="483">
        <v>0</v>
      </c>
      <c r="BW57" s="508" t="s">
        <v>358</v>
      </c>
      <c r="BX57" s="485" t="s">
        <v>358</v>
      </c>
      <c r="BY57" s="486">
        <v>208.99</v>
      </c>
      <c r="BZ57" s="487">
        <v>-205.61669999999998</v>
      </c>
      <c r="CA57" s="488">
        <v>75.83</v>
      </c>
      <c r="CB57" s="489">
        <v>-23.540000000000006</v>
      </c>
      <c r="CC57" s="490">
        <v>2.7509999999999999</v>
      </c>
      <c r="CD57" s="491">
        <v>-0.17100000000000026</v>
      </c>
      <c r="CE57" s="491">
        <v>0.749</v>
      </c>
      <c r="CF57" s="458">
        <v>-0.5876667000000001</v>
      </c>
      <c r="CG57" s="364" t="s">
        <v>358</v>
      </c>
      <c r="CH57" s="373" t="s">
        <v>358</v>
      </c>
      <c r="CI57" s="509" t="s">
        <v>358</v>
      </c>
      <c r="CJ57" s="459" t="s">
        <v>358</v>
      </c>
      <c r="CK57" s="483" t="s">
        <v>358</v>
      </c>
      <c r="CL57" s="483">
        <v>0</v>
      </c>
    </row>
    <row r="58" spans="1:90" ht="30" customHeight="1" x14ac:dyDescent="0.3">
      <c r="A58" s="57" t="str">
        <f t="shared" si="0"/>
        <v>Unitil - FG&amp;E</v>
      </c>
      <c r="B58" s="63" t="s">
        <v>358</v>
      </c>
      <c r="C58" s="63" t="s">
        <v>358</v>
      </c>
      <c r="D58" s="55" t="s">
        <v>405</v>
      </c>
      <c r="E58" s="55" t="s">
        <v>370</v>
      </c>
      <c r="F58" s="448"/>
      <c r="G58" s="448"/>
      <c r="H58" s="449"/>
      <c r="I58" s="511"/>
      <c r="J58" s="448"/>
      <c r="K58" s="448" t="s">
        <v>440</v>
      </c>
      <c r="L58" s="448" t="s">
        <v>440</v>
      </c>
      <c r="M58" s="448" t="s">
        <v>440</v>
      </c>
      <c r="N58" s="512"/>
      <c r="O58" s="512"/>
      <c r="P58" s="513" t="s">
        <v>440</v>
      </c>
      <c r="Q58" s="514"/>
      <c r="R58" s="513"/>
      <c r="S58" s="515"/>
      <c r="T58" s="449"/>
      <c r="U58" s="515"/>
      <c r="V58" s="449"/>
      <c r="W58" s="515"/>
      <c r="X58" s="449"/>
      <c r="Y58" s="515"/>
      <c r="Z58" s="449">
        <f t="shared" si="3"/>
        <v>0</v>
      </c>
      <c r="AA58" s="515"/>
      <c r="AB58" s="449"/>
      <c r="AC58" s="515"/>
      <c r="AD58" s="449"/>
      <c r="AE58" s="515"/>
      <c r="AF58" s="449"/>
      <c r="AG58" s="515"/>
      <c r="AH58" s="449"/>
      <c r="AI58" s="515"/>
      <c r="AJ58" s="449"/>
      <c r="AK58" s="511"/>
      <c r="AL58" s="449"/>
      <c r="AM58" s="518"/>
      <c r="AN58" s="515"/>
      <c r="AO58" s="449"/>
      <c r="AP58" s="515"/>
      <c r="AQ58" s="449"/>
      <c r="AR58" s="515"/>
      <c r="AS58" s="449">
        <f t="shared" si="13"/>
        <v>0</v>
      </c>
      <c r="AT58" s="515"/>
      <c r="AU58" s="449">
        <f t="shared" si="15"/>
        <v>0</v>
      </c>
      <c r="AV58" s="515"/>
      <c r="AW58" s="449"/>
      <c r="AX58" s="20" t="s">
        <v>358</v>
      </c>
      <c r="AY58" s="507" t="s">
        <v>358</v>
      </c>
      <c r="AZ58" s="507" t="s">
        <v>358</v>
      </c>
      <c r="BA58" s="507" t="s">
        <v>358</v>
      </c>
      <c r="BB58" s="507" t="s">
        <v>358</v>
      </c>
      <c r="BC58" s="507" t="s">
        <v>358</v>
      </c>
      <c r="BD58" s="507" t="s">
        <v>358</v>
      </c>
      <c r="BE58" s="507" t="s">
        <v>358</v>
      </c>
      <c r="BF58" s="512"/>
      <c r="BG58" s="480"/>
      <c r="BH58" s="480"/>
      <c r="BI58" s="480"/>
      <c r="BJ58" s="519"/>
      <c r="BK58" s="480"/>
      <c r="BL58" s="480"/>
      <c r="BM58" s="480"/>
      <c r="BN58" s="480"/>
      <c r="BO58" s="480"/>
      <c r="BP58" s="480"/>
      <c r="BQ58" s="480"/>
      <c r="BR58" s="480"/>
      <c r="BS58" s="457">
        <v>0</v>
      </c>
      <c r="BT58" s="481" t="s">
        <v>362</v>
      </c>
      <c r="BU58" s="457" t="s">
        <v>358</v>
      </c>
      <c r="BV58" s="483">
        <v>0</v>
      </c>
      <c r="BW58" s="508" t="s">
        <v>358</v>
      </c>
      <c r="BX58" s="485" t="s">
        <v>358</v>
      </c>
      <c r="BY58" s="520"/>
      <c r="BZ58" s="521"/>
      <c r="CA58" s="522"/>
      <c r="CB58" s="523"/>
      <c r="CC58" s="524"/>
      <c r="CD58" s="525"/>
      <c r="CE58" s="525"/>
      <c r="CF58" s="526"/>
      <c r="CG58" s="364" t="s">
        <v>358</v>
      </c>
      <c r="CH58" s="373" t="s">
        <v>358</v>
      </c>
      <c r="CI58" s="509" t="s">
        <v>358</v>
      </c>
      <c r="CJ58" s="459" t="s">
        <v>358</v>
      </c>
      <c r="CK58" s="483" t="s">
        <v>358</v>
      </c>
      <c r="CL58" s="483">
        <v>0</v>
      </c>
    </row>
    <row r="59" spans="1:90" ht="30" customHeight="1" x14ac:dyDescent="0.3">
      <c r="A59" s="57" t="str">
        <f t="shared" si="0"/>
        <v>Unitil - FG&amp;E</v>
      </c>
      <c r="B59" s="63" t="s">
        <v>358</v>
      </c>
      <c r="C59" s="63" t="s">
        <v>358</v>
      </c>
      <c r="D59" s="55" t="s">
        <v>409</v>
      </c>
      <c r="E59" s="55" t="s">
        <v>360</v>
      </c>
      <c r="F59" s="55" t="s">
        <v>410</v>
      </c>
      <c r="G59" s="55" t="s">
        <v>360</v>
      </c>
      <c r="H59" s="9" t="s">
        <v>362</v>
      </c>
      <c r="I59" s="15" t="s">
        <v>435</v>
      </c>
      <c r="J59" s="114" t="s">
        <v>436</v>
      </c>
      <c r="K59" s="774">
        <v>7.673</v>
      </c>
      <c r="L59" s="454">
        <v>0.60675217687367244</v>
      </c>
      <c r="M59" s="455">
        <v>3</v>
      </c>
      <c r="N59" s="456">
        <v>1098797.4355513055</v>
      </c>
      <c r="O59" s="475" t="s">
        <v>437</v>
      </c>
      <c r="P59" s="458">
        <v>0.25700000000000001</v>
      </c>
      <c r="Q59" s="373" t="s">
        <v>439</v>
      </c>
      <c r="R59" s="496" t="s">
        <v>439</v>
      </c>
      <c r="S59" s="16">
        <v>0</v>
      </c>
      <c r="T59" s="498">
        <f t="shared" si="1"/>
        <v>0</v>
      </c>
      <c r="U59" s="16">
        <v>0</v>
      </c>
      <c r="V59" s="498">
        <f t="shared" si="1"/>
        <v>0</v>
      </c>
      <c r="W59" s="16">
        <v>0</v>
      </c>
      <c r="X59" s="498">
        <f t="shared" si="2"/>
        <v>0</v>
      </c>
      <c r="Y59" s="16">
        <v>0</v>
      </c>
      <c r="Z59" s="498">
        <f t="shared" si="3"/>
        <v>0</v>
      </c>
      <c r="AA59" s="16">
        <f t="shared" ref="AA59:AB64" si="125">S59+U59+W59+Y59</f>
        <v>0</v>
      </c>
      <c r="AB59" s="498">
        <f t="shared" si="125"/>
        <v>0</v>
      </c>
      <c r="AC59" s="16">
        <v>0</v>
      </c>
      <c r="AD59" s="498">
        <f t="shared" ref="AD59:AD64" si="126">AC59</f>
        <v>0</v>
      </c>
      <c r="AE59" s="16">
        <v>0</v>
      </c>
      <c r="AF59" s="498">
        <f t="shared" ref="AF59:AF64" si="127">AE59</f>
        <v>0</v>
      </c>
      <c r="AG59" s="16">
        <v>0</v>
      </c>
      <c r="AH59" s="498">
        <f t="shared" ref="AH59:AH64" si="128">AG59</f>
        <v>0</v>
      </c>
      <c r="AI59" s="16">
        <v>0</v>
      </c>
      <c r="AJ59" s="498">
        <f t="shared" ref="AJ59:AJ64" si="129">AI59</f>
        <v>0</v>
      </c>
      <c r="AK59" s="500">
        <f t="shared" ref="AK59:AL64" si="130">AC59+AE59+AG59+AI59</f>
        <v>0</v>
      </c>
      <c r="AL59" s="501">
        <f t="shared" si="130"/>
        <v>0</v>
      </c>
      <c r="AM59" s="502">
        <f t="shared" si="19"/>
        <v>0</v>
      </c>
      <c r="AN59" s="503">
        <f t="shared" ref="AN59:AO64" si="131">AC59*0.186*8760</f>
        <v>0</v>
      </c>
      <c r="AO59" s="504">
        <f t="shared" si="131"/>
        <v>0</v>
      </c>
      <c r="AP59" s="503">
        <f t="shared" ref="AP59:AQ64" si="132">AE59*8760</f>
        <v>0</v>
      </c>
      <c r="AQ59" s="504">
        <f t="shared" si="132"/>
        <v>0</v>
      </c>
      <c r="AR59" s="503">
        <f t="shared" ref="AR59:AR64" si="133">AG59*0.186*8760</f>
        <v>0</v>
      </c>
      <c r="AS59" s="9">
        <f t="shared" si="13"/>
        <v>0</v>
      </c>
      <c r="AT59" s="503">
        <f t="shared" si="122"/>
        <v>0</v>
      </c>
      <c r="AU59" s="9">
        <f t="shared" si="15"/>
        <v>0</v>
      </c>
      <c r="AV59" s="505">
        <f t="shared" ref="AV59:AW64" si="134">AN59+AP59+AR59+AT59</f>
        <v>0</v>
      </c>
      <c r="AW59" s="506">
        <f t="shared" si="134"/>
        <v>0</v>
      </c>
      <c r="AX59" s="20" t="s">
        <v>358</v>
      </c>
      <c r="AY59" s="507" t="s">
        <v>358</v>
      </c>
      <c r="AZ59" s="507" t="s">
        <v>358</v>
      </c>
      <c r="BA59" s="507" t="s">
        <v>358</v>
      </c>
      <c r="BB59" s="507" t="s">
        <v>358</v>
      </c>
      <c r="BC59" s="507" t="s">
        <v>358</v>
      </c>
      <c r="BD59" s="507" t="s">
        <v>358</v>
      </c>
      <c r="BE59" s="507" t="s">
        <v>358</v>
      </c>
      <c r="BF59" s="474">
        <f t="shared" si="17"/>
        <v>1098797.4355513055</v>
      </c>
      <c r="BG59" s="475">
        <v>0</v>
      </c>
      <c r="BH59" s="476">
        <f t="shared" ref="BH59:BH63" si="135">P59</f>
        <v>0.25700000000000001</v>
      </c>
      <c r="BI59" s="475">
        <v>0</v>
      </c>
      <c r="BJ59" s="477">
        <f t="shared" ref="BJ59:BJ64" si="136">(((92178/SUM(P$15:P$70))*P59)/92178)*21417</f>
        <v>52.25016725111216</v>
      </c>
      <c r="BK59" s="475">
        <v>0</v>
      </c>
      <c r="BL59" s="475">
        <v>0.95</v>
      </c>
      <c r="BM59" s="475">
        <v>0</v>
      </c>
      <c r="BN59" s="478" t="s">
        <v>358</v>
      </c>
      <c r="BO59" s="475">
        <v>0</v>
      </c>
      <c r="BP59" s="475">
        <v>0</v>
      </c>
      <c r="BQ59" s="479">
        <v>0</v>
      </c>
      <c r="BR59" s="480"/>
      <c r="BS59" s="457">
        <v>0</v>
      </c>
      <c r="BT59" s="481" t="s">
        <v>362</v>
      </c>
      <c r="BU59" s="457" t="s">
        <v>358</v>
      </c>
      <c r="BV59" s="483">
        <v>0</v>
      </c>
      <c r="BW59" s="508" t="s">
        <v>358</v>
      </c>
      <c r="BX59" s="485" t="s">
        <v>358</v>
      </c>
      <c r="BY59" s="486">
        <v>214.67</v>
      </c>
      <c r="BZ59" s="487">
        <v>99.086699999999993</v>
      </c>
      <c r="CA59" s="488">
        <v>37.33</v>
      </c>
      <c r="CB59" s="489">
        <v>-28.92</v>
      </c>
      <c r="CC59" s="490">
        <v>4</v>
      </c>
      <c r="CD59" s="491">
        <v>2.9166666999999999</v>
      </c>
      <c r="CE59" s="491">
        <v>1.333</v>
      </c>
      <c r="CF59" s="458">
        <v>0.58299999999999996</v>
      </c>
      <c r="CG59" s="364" t="s">
        <v>358</v>
      </c>
      <c r="CH59" s="373" t="s">
        <v>358</v>
      </c>
      <c r="CI59" s="509" t="s">
        <v>358</v>
      </c>
      <c r="CJ59" s="459" t="s">
        <v>358</v>
      </c>
      <c r="CK59" s="483" t="s">
        <v>358</v>
      </c>
      <c r="CL59" s="483">
        <v>0</v>
      </c>
    </row>
    <row r="60" spans="1:90" ht="30" customHeight="1" x14ac:dyDescent="0.3">
      <c r="A60" s="57" t="str">
        <f t="shared" si="0"/>
        <v>Unitil - FG&amp;E</v>
      </c>
      <c r="B60" s="63" t="s">
        <v>358</v>
      </c>
      <c r="C60" s="63" t="s">
        <v>358</v>
      </c>
      <c r="D60" s="55" t="s">
        <v>409</v>
      </c>
      <c r="E60" s="55" t="s">
        <v>360</v>
      </c>
      <c r="F60" s="55" t="s">
        <v>411</v>
      </c>
      <c r="G60" s="55" t="s">
        <v>360</v>
      </c>
      <c r="H60" s="9" t="s">
        <v>362</v>
      </c>
      <c r="I60" s="15" t="s">
        <v>435</v>
      </c>
      <c r="J60" s="114" t="s">
        <v>436</v>
      </c>
      <c r="K60" s="774">
        <v>9.1980000000000004</v>
      </c>
      <c r="L60" s="454">
        <v>7.8969698517465563</v>
      </c>
      <c r="M60" s="455">
        <v>430</v>
      </c>
      <c r="N60" s="456">
        <v>21501370.830301616</v>
      </c>
      <c r="O60" s="475" t="s">
        <v>437</v>
      </c>
      <c r="P60" s="458">
        <v>5.0289999999999999</v>
      </c>
      <c r="Q60" s="373" t="s">
        <v>439</v>
      </c>
      <c r="R60" s="496" t="s">
        <v>439</v>
      </c>
      <c r="S60" s="16">
        <v>5</v>
      </c>
      <c r="T60" s="498">
        <f t="shared" si="1"/>
        <v>5</v>
      </c>
      <c r="U60" s="16">
        <v>0</v>
      </c>
      <c r="V60" s="498">
        <f t="shared" si="1"/>
        <v>0</v>
      </c>
      <c r="W60" s="16">
        <v>0</v>
      </c>
      <c r="X60" s="498">
        <f t="shared" si="2"/>
        <v>0</v>
      </c>
      <c r="Y60" s="16">
        <v>0</v>
      </c>
      <c r="Z60" s="498">
        <f t="shared" si="3"/>
        <v>0</v>
      </c>
      <c r="AA60" s="16">
        <f t="shared" si="125"/>
        <v>5</v>
      </c>
      <c r="AB60" s="498">
        <f t="shared" si="125"/>
        <v>5</v>
      </c>
      <c r="AC60" s="16">
        <v>1033.5999999999999</v>
      </c>
      <c r="AD60" s="498">
        <f t="shared" si="126"/>
        <v>1033.5999999999999</v>
      </c>
      <c r="AE60" s="16">
        <v>0</v>
      </c>
      <c r="AF60" s="498">
        <f t="shared" si="127"/>
        <v>0</v>
      </c>
      <c r="AG60" s="16">
        <v>0</v>
      </c>
      <c r="AH60" s="498">
        <f t="shared" si="128"/>
        <v>0</v>
      </c>
      <c r="AI60" s="16">
        <v>0</v>
      </c>
      <c r="AJ60" s="498">
        <f t="shared" si="129"/>
        <v>0</v>
      </c>
      <c r="AK60" s="500">
        <f t="shared" si="130"/>
        <v>1033.5999999999999</v>
      </c>
      <c r="AL60" s="501">
        <f t="shared" si="130"/>
        <v>1033.5999999999999</v>
      </c>
      <c r="AM60" s="502">
        <f t="shared" si="19"/>
        <v>0.20552793795983296</v>
      </c>
      <c r="AN60" s="503">
        <f t="shared" si="131"/>
        <v>1684106.4959999998</v>
      </c>
      <c r="AO60" s="504">
        <f t="shared" si="131"/>
        <v>1684106.4959999998</v>
      </c>
      <c r="AP60" s="503">
        <f t="shared" si="132"/>
        <v>0</v>
      </c>
      <c r="AQ60" s="504">
        <f t="shared" si="132"/>
        <v>0</v>
      </c>
      <c r="AR60" s="503">
        <f t="shared" si="133"/>
        <v>0</v>
      </c>
      <c r="AS60" s="9">
        <f t="shared" si="13"/>
        <v>0</v>
      </c>
      <c r="AT60" s="503">
        <f t="shared" si="122"/>
        <v>0</v>
      </c>
      <c r="AU60" s="9">
        <f t="shared" si="15"/>
        <v>0</v>
      </c>
      <c r="AV60" s="505">
        <f t="shared" si="134"/>
        <v>1684106.4959999998</v>
      </c>
      <c r="AW60" s="506">
        <f t="shared" si="134"/>
        <v>1684106.4959999998</v>
      </c>
      <c r="AX60" s="20" t="s">
        <v>358</v>
      </c>
      <c r="AY60" s="507" t="s">
        <v>358</v>
      </c>
      <c r="AZ60" s="507" t="s">
        <v>358</v>
      </c>
      <c r="BA60" s="507" t="s">
        <v>358</v>
      </c>
      <c r="BB60" s="507" t="s">
        <v>358</v>
      </c>
      <c r="BC60" s="507" t="s">
        <v>358</v>
      </c>
      <c r="BD60" s="507" t="s">
        <v>358</v>
      </c>
      <c r="BE60" s="507" t="s">
        <v>358</v>
      </c>
      <c r="BF60" s="474">
        <f t="shared" si="17"/>
        <v>21501370.830301616</v>
      </c>
      <c r="BG60" s="475">
        <v>0</v>
      </c>
      <c r="BH60" s="476">
        <f t="shared" si="135"/>
        <v>5.0289999999999999</v>
      </c>
      <c r="BI60" s="475">
        <v>0</v>
      </c>
      <c r="BJ60" s="477">
        <f t="shared" si="136"/>
        <v>1022.4361521628133</v>
      </c>
      <c r="BK60" s="475">
        <v>0</v>
      </c>
      <c r="BL60" s="475">
        <v>0.95</v>
      </c>
      <c r="BM60" s="475">
        <v>0</v>
      </c>
      <c r="BN60" s="478" t="s">
        <v>358</v>
      </c>
      <c r="BO60" s="475">
        <v>0</v>
      </c>
      <c r="BP60" s="475">
        <v>0</v>
      </c>
      <c r="BQ60" s="479">
        <v>0.66666666666666663</v>
      </c>
      <c r="BR60" s="480"/>
      <c r="BS60" s="457">
        <v>0</v>
      </c>
      <c r="BT60" s="481" t="s">
        <v>362</v>
      </c>
      <c r="BU60" s="457" t="s">
        <v>358</v>
      </c>
      <c r="BV60" s="483">
        <v>0</v>
      </c>
      <c r="BW60" s="508" t="s">
        <v>358</v>
      </c>
      <c r="BX60" s="485" t="s">
        <v>358</v>
      </c>
      <c r="BY60" s="486">
        <v>182.36</v>
      </c>
      <c r="BZ60" s="487">
        <v>32.616700000000009</v>
      </c>
      <c r="CA60" s="488">
        <v>49.36</v>
      </c>
      <c r="CB60" s="489">
        <v>-49.813330000000008</v>
      </c>
      <c r="CC60" s="490">
        <v>3.5630000000000002</v>
      </c>
      <c r="CD60" s="491">
        <v>1.6926667000000002</v>
      </c>
      <c r="CE60" s="491">
        <v>1.5629999999999999</v>
      </c>
      <c r="CF60" s="458">
        <v>3.0000000000000027E-2</v>
      </c>
      <c r="CG60" s="364" t="s">
        <v>358</v>
      </c>
      <c r="CH60" s="373" t="s">
        <v>358</v>
      </c>
      <c r="CI60" s="509" t="s">
        <v>358</v>
      </c>
      <c r="CJ60" s="459" t="s">
        <v>358</v>
      </c>
      <c r="CK60" s="483" t="s">
        <v>358</v>
      </c>
      <c r="CL60" s="483">
        <v>0</v>
      </c>
    </row>
    <row r="61" spans="1:90" ht="30" customHeight="1" x14ac:dyDescent="0.3">
      <c r="A61" s="57" t="str">
        <f t="shared" si="0"/>
        <v>Unitil - FG&amp;E</v>
      </c>
      <c r="B61" s="63" t="s">
        <v>358</v>
      </c>
      <c r="C61" s="63" t="s">
        <v>358</v>
      </c>
      <c r="D61" s="55" t="s">
        <v>409</v>
      </c>
      <c r="E61" s="55" t="s">
        <v>360</v>
      </c>
      <c r="F61" s="55" t="s">
        <v>412</v>
      </c>
      <c r="G61" s="55" t="s">
        <v>413</v>
      </c>
      <c r="H61" s="9" t="s">
        <v>362</v>
      </c>
      <c r="I61" s="15" t="s">
        <v>435</v>
      </c>
      <c r="J61" s="114" t="s">
        <v>436</v>
      </c>
      <c r="K61" s="774">
        <v>9.5609999999999999</v>
      </c>
      <c r="L61" s="454">
        <v>18.479816754750455</v>
      </c>
      <c r="M61" s="455">
        <v>1574</v>
      </c>
      <c r="N61" s="456">
        <v>33947282.639211543</v>
      </c>
      <c r="O61" s="475" t="s">
        <v>437</v>
      </c>
      <c r="P61" s="458">
        <v>7.94</v>
      </c>
      <c r="Q61" s="373" t="s">
        <v>439</v>
      </c>
      <c r="R61" s="496" t="s">
        <v>439</v>
      </c>
      <c r="S61" s="16">
        <v>92</v>
      </c>
      <c r="T61" s="498">
        <f t="shared" si="1"/>
        <v>92</v>
      </c>
      <c r="U61" s="16">
        <v>0</v>
      </c>
      <c r="V61" s="498">
        <f t="shared" si="1"/>
        <v>0</v>
      </c>
      <c r="W61" s="16">
        <v>1</v>
      </c>
      <c r="X61" s="498">
        <f t="shared" si="2"/>
        <v>1</v>
      </c>
      <c r="Y61" s="16">
        <v>0</v>
      </c>
      <c r="Z61" s="498">
        <f t="shared" si="3"/>
        <v>0</v>
      </c>
      <c r="AA61" s="16">
        <f t="shared" si="125"/>
        <v>93</v>
      </c>
      <c r="AB61" s="498">
        <f t="shared" si="125"/>
        <v>93</v>
      </c>
      <c r="AC61" s="16">
        <v>1516</v>
      </c>
      <c r="AD61" s="498">
        <f t="shared" si="126"/>
        <v>1516</v>
      </c>
      <c r="AE61" s="16">
        <v>0</v>
      </c>
      <c r="AF61" s="498">
        <f t="shared" si="127"/>
        <v>0</v>
      </c>
      <c r="AG61" s="16">
        <v>19.2</v>
      </c>
      <c r="AH61" s="498">
        <f t="shared" si="128"/>
        <v>19.2</v>
      </c>
      <c r="AI61" s="16">
        <v>0</v>
      </c>
      <c r="AJ61" s="498">
        <f t="shared" si="129"/>
        <v>0</v>
      </c>
      <c r="AK61" s="500">
        <f t="shared" si="130"/>
        <v>1535.2</v>
      </c>
      <c r="AL61" s="501">
        <f t="shared" si="130"/>
        <v>1535.2</v>
      </c>
      <c r="AM61" s="502">
        <f t="shared" si="19"/>
        <v>0.19335012594458439</v>
      </c>
      <c r="AN61" s="503">
        <f t="shared" si="131"/>
        <v>2470109.7599999998</v>
      </c>
      <c r="AO61" s="504">
        <f t="shared" si="131"/>
        <v>2470109.7599999998</v>
      </c>
      <c r="AP61" s="503">
        <f t="shared" si="132"/>
        <v>0</v>
      </c>
      <c r="AQ61" s="504">
        <f t="shared" si="132"/>
        <v>0</v>
      </c>
      <c r="AR61" s="503">
        <f t="shared" si="133"/>
        <v>31283.711999999996</v>
      </c>
      <c r="AS61" s="9">
        <f t="shared" si="13"/>
        <v>31283.711999999996</v>
      </c>
      <c r="AT61" s="503">
        <f t="shared" si="122"/>
        <v>0</v>
      </c>
      <c r="AU61" s="9">
        <f t="shared" si="15"/>
        <v>0</v>
      </c>
      <c r="AV61" s="505">
        <f t="shared" si="134"/>
        <v>2501393.4719999996</v>
      </c>
      <c r="AW61" s="506">
        <f t="shared" si="134"/>
        <v>2501393.4719999996</v>
      </c>
      <c r="AX61" s="20" t="s">
        <v>358</v>
      </c>
      <c r="AY61" s="507" t="s">
        <v>358</v>
      </c>
      <c r="AZ61" s="507" t="s">
        <v>358</v>
      </c>
      <c r="BA61" s="507" t="s">
        <v>358</v>
      </c>
      <c r="BB61" s="507" t="s">
        <v>358</v>
      </c>
      <c r="BC61" s="507" t="s">
        <v>358</v>
      </c>
      <c r="BD61" s="507" t="s">
        <v>358</v>
      </c>
      <c r="BE61" s="507" t="s">
        <v>358</v>
      </c>
      <c r="BF61" s="474">
        <f t="shared" si="17"/>
        <v>33947282.639211543</v>
      </c>
      <c r="BG61" s="475">
        <v>0</v>
      </c>
      <c r="BH61" s="476">
        <f t="shared" si="135"/>
        <v>7.94</v>
      </c>
      <c r="BI61" s="475">
        <v>0</v>
      </c>
      <c r="BJ61" s="477">
        <f t="shared" si="136"/>
        <v>1614.2658676024532</v>
      </c>
      <c r="BK61" s="475">
        <v>0</v>
      </c>
      <c r="BL61" s="475">
        <v>0.95</v>
      </c>
      <c r="BM61" s="475">
        <v>0</v>
      </c>
      <c r="BN61" s="478" t="s">
        <v>358</v>
      </c>
      <c r="BO61" s="475">
        <v>0</v>
      </c>
      <c r="BP61" s="475">
        <v>0</v>
      </c>
      <c r="BQ61" s="479">
        <v>3</v>
      </c>
      <c r="BR61" s="480"/>
      <c r="BS61" s="457">
        <v>0</v>
      </c>
      <c r="BT61" s="481" t="s">
        <v>362</v>
      </c>
      <c r="BU61" s="457" t="s">
        <v>358</v>
      </c>
      <c r="BV61" s="483">
        <v>0</v>
      </c>
      <c r="BW61" s="508" t="s">
        <v>358</v>
      </c>
      <c r="BX61" s="485" t="s">
        <v>358</v>
      </c>
      <c r="BY61" s="486">
        <v>234.54</v>
      </c>
      <c r="BZ61" s="487">
        <v>123.38329999999999</v>
      </c>
      <c r="CA61" s="488">
        <v>100.71</v>
      </c>
      <c r="CB61" s="489">
        <v>40.939999999999991</v>
      </c>
      <c r="CC61" s="490">
        <v>4.4249999999999998</v>
      </c>
      <c r="CD61" s="491">
        <v>3.1589999999999998</v>
      </c>
      <c r="CE61" s="491">
        <v>2.411</v>
      </c>
      <c r="CF61" s="458">
        <v>1.5053333</v>
      </c>
      <c r="CG61" s="364" t="s">
        <v>358</v>
      </c>
      <c r="CH61" s="373" t="s">
        <v>358</v>
      </c>
      <c r="CI61" s="509" t="s">
        <v>358</v>
      </c>
      <c r="CJ61" s="459" t="s">
        <v>358</v>
      </c>
      <c r="CK61" s="483" t="s">
        <v>358</v>
      </c>
      <c r="CL61" s="483">
        <v>0</v>
      </c>
    </row>
    <row r="62" spans="1:90" ht="30" customHeight="1" x14ac:dyDescent="0.3">
      <c r="A62" s="57" t="str">
        <f t="shared" si="0"/>
        <v>Unitil - FG&amp;E</v>
      </c>
      <c r="B62" s="63" t="s">
        <v>358</v>
      </c>
      <c r="C62" s="63" t="s">
        <v>358</v>
      </c>
      <c r="D62" s="55" t="s">
        <v>409</v>
      </c>
      <c r="E62" s="55" t="s">
        <v>360</v>
      </c>
      <c r="F62" s="55" t="s">
        <v>414</v>
      </c>
      <c r="G62" s="55" t="s">
        <v>360</v>
      </c>
      <c r="H62" s="9" t="s">
        <v>362</v>
      </c>
      <c r="I62" s="15" t="s">
        <v>435</v>
      </c>
      <c r="J62" s="114" t="s">
        <v>436</v>
      </c>
      <c r="K62" s="774">
        <v>9.5609999999999999</v>
      </c>
      <c r="L62" s="454">
        <v>12.844656721400172</v>
      </c>
      <c r="M62" s="455">
        <v>1785</v>
      </c>
      <c r="N62" s="456">
        <v>15772232.450384306</v>
      </c>
      <c r="O62" s="475" t="s">
        <v>437</v>
      </c>
      <c r="P62" s="458">
        <v>3.6890000000000001</v>
      </c>
      <c r="Q62" s="373" t="s">
        <v>439</v>
      </c>
      <c r="R62" s="496" t="s">
        <v>439</v>
      </c>
      <c r="S62" s="16">
        <v>60</v>
      </c>
      <c r="T62" s="498">
        <f t="shared" si="1"/>
        <v>60</v>
      </c>
      <c r="U62" s="16">
        <v>0</v>
      </c>
      <c r="V62" s="498">
        <f t="shared" si="1"/>
        <v>0</v>
      </c>
      <c r="W62" s="16">
        <v>0</v>
      </c>
      <c r="X62" s="498">
        <f t="shared" si="2"/>
        <v>0</v>
      </c>
      <c r="Y62" s="16">
        <v>0</v>
      </c>
      <c r="Z62" s="498">
        <f t="shared" si="3"/>
        <v>0</v>
      </c>
      <c r="AA62" s="16">
        <f t="shared" si="125"/>
        <v>60</v>
      </c>
      <c r="AB62" s="498">
        <f t="shared" si="125"/>
        <v>60</v>
      </c>
      <c r="AC62" s="16">
        <v>503.75</v>
      </c>
      <c r="AD62" s="498">
        <f t="shared" si="126"/>
        <v>503.75</v>
      </c>
      <c r="AE62" s="16">
        <v>0</v>
      </c>
      <c r="AF62" s="498">
        <f t="shared" si="127"/>
        <v>0</v>
      </c>
      <c r="AG62" s="16">
        <v>0</v>
      </c>
      <c r="AH62" s="498">
        <f t="shared" si="128"/>
        <v>0</v>
      </c>
      <c r="AI62" s="16">
        <v>0</v>
      </c>
      <c r="AJ62" s="498">
        <f t="shared" si="129"/>
        <v>0</v>
      </c>
      <c r="AK62" s="500">
        <f t="shared" si="130"/>
        <v>503.75</v>
      </c>
      <c r="AL62" s="501">
        <f t="shared" si="130"/>
        <v>503.75</v>
      </c>
      <c r="AM62" s="502">
        <f t="shared" si="19"/>
        <v>0.13655462184873948</v>
      </c>
      <c r="AN62" s="503">
        <f t="shared" si="131"/>
        <v>820790.10000000009</v>
      </c>
      <c r="AO62" s="504">
        <f t="shared" si="131"/>
        <v>820790.10000000009</v>
      </c>
      <c r="AP62" s="503">
        <f t="shared" si="132"/>
        <v>0</v>
      </c>
      <c r="AQ62" s="504">
        <f t="shared" si="132"/>
        <v>0</v>
      </c>
      <c r="AR62" s="503">
        <f t="shared" si="133"/>
        <v>0</v>
      </c>
      <c r="AS62" s="9">
        <f t="shared" si="13"/>
        <v>0</v>
      </c>
      <c r="AT62" s="503">
        <f t="shared" si="122"/>
        <v>0</v>
      </c>
      <c r="AU62" s="9">
        <f t="shared" si="15"/>
        <v>0</v>
      </c>
      <c r="AV62" s="505">
        <f t="shared" si="134"/>
        <v>820790.10000000009</v>
      </c>
      <c r="AW62" s="506">
        <f t="shared" si="134"/>
        <v>820790.10000000009</v>
      </c>
      <c r="AX62" s="20" t="s">
        <v>358</v>
      </c>
      <c r="AY62" s="507" t="s">
        <v>358</v>
      </c>
      <c r="AZ62" s="507" t="s">
        <v>358</v>
      </c>
      <c r="BA62" s="507" t="s">
        <v>358</v>
      </c>
      <c r="BB62" s="507" t="s">
        <v>358</v>
      </c>
      <c r="BC62" s="507" t="s">
        <v>358</v>
      </c>
      <c r="BD62" s="507" t="s">
        <v>358</v>
      </c>
      <c r="BE62" s="507" t="s">
        <v>358</v>
      </c>
      <c r="BF62" s="474">
        <f t="shared" si="17"/>
        <v>15772232.450384306</v>
      </c>
      <c r="BG62" s="475">
        <v>0</v>
      </c>
      <c r="BH62" s="476">
        <f t="shared" si="135"/>
        <v>3.6890000000000001</v>
      </c>
      <c r="BI62" s="475">
        <v>0</v>
      </c>
      <c r="BJ62" s="477">
        <f t="shared" si="136"/>
        <v>750.00337349942697</v>
      </c>
      <c r="BK62" s="475">
        <v>0</v>
      </c>
      <c r="BL62" s="475">
        <v>0.95</v>
      </c>
      <c r="BM62" s="475">
        <v>0</v>
      </c>
      <c r="BN62" s="478" t="s">
        <v>358</v>
      </c>
      <c r="BO62" s="475">
        <v>0</v>
      </c>
      <c r="BP62" s="475">
        <v>0</v>
      </c>
      <c r="BQ62" s="479">
        <v>2.6666666666666665</v>
      </c>
      <c r="BR62" s="480"/>
      <c r="BS62" s="457">
        <v>0</v>
      </c>
      <c r="BT62" s="481" t="s">
        <v>362</v>
      </c>
      <c r="BU62" s="457" t="s">
        <v>358</v>
      </c>
      <c r="BV62" s="483">
        <v>0</v>
      </c>
      <c r="BW62" s="508" t="s">
        <v>358</v>
      </c>
      <c r="BX62" s="485" t="s">
        <v>358</v>
      </c>
      <c r="BY62" s="486">
        <v>555.41</v>
      </c>
      <c r="BZ62" s="487">
        <v>370.44329999999997</v>
      </c>
      <c r="CA62" s="488">
        <v>422.14</v>
      </c>
      <c r="CB62" s="489">
        <v>286.83999999999997</v>
      </c>
      <c r="CC62" s="490">
        <v>4.6900000000000004</v>
      </c>
      <c r="CD62" s="491">
        <v>2.2810000000000006</v>
      </c>
      <c r="CE62" s="491">
        <v>2.6859999999999999</v>
      </c>
      <c r="CF62" s="458">
        <v>0.61399999999999988</v>
      </c>
      <c r="CG62" s="364" t="s">
        <v>358</v>
      </c>
      <c r="CH62" s="373" t="s">
        <v>358</v>
      </c>
      <c r="CI62" s="509" t="s">
        <v>358</v>
      </c>
      <c r="CJ62" s="459" t="s">
        <v>358</v>
      </c>
      <c r="CK62" s="483" t="s">
        <v>358</v>
      </c>
      <c r="CL62" s="483">
        <v>0</v>
      </c>
    </row>
    <row r="63" spans="1:90" ht="30" customHeight="1" x14ac:dyDescent="0.3">
      <c r="A63" s="57" t="str">
        <f t="shared" si="0"/>
        <v>Unitil - FG&amp;E</v>
      </c>
      <c r="B63" s="63" t="s">
        <v>358</v>
      </c>
      <c r="C63" s="63" t="s">
        <v>358</v>
      </c>
      <c r="D63" s="55" t="s">
        <v>409</v>
      </c>
      <c r="E63" s="55" t="s">
        <v>360</v>
      </c>
      <c r="F63" s="55">
        <v>1303</v>
      </c>
      <c r="G63" s="55" t="s">
        <v>360</v>
      </c>
      <c r="H63" s="9" t="s">
        <v>362</v>
      </c>
      <c r="I63" s="15" t="s">
        <v>435</v>
      </c>
      <c r="J63" s="114" t="s">
        <v>436</v>
      </c>
      <c r="K63" s="774">
        <v>12.683999999999999</v>
      </c>
      <c r="L63" s="494">
        <v>0.6</v>
      </c>
      <c r="M63" s="299" t="s">
        <v>358</v>
      </c>
      <c r="N63" s="456">
        <v>0</v>
      </c>
      <c r="O63" s="475" t="s">
        <v>358</v>
      </c>
      <c r="P63" s="495">
        <v>0</v>
      </c>
      <c r="Q63" s="373" t="s">
        <v>439</v>
      </c>
      <c r="R63" s="496" t="s">
        <v>439</v>
      </c>
      <c r="S63" s="16">
        <v>0</v>
      </c>
      <c r="T63" s="498">
        <f t="shared" si="1"/>
        <v>0</v>
      </c>
      <c r="U63" s="16">
        <v>0</v>
      </c>
      <c r="V63" s="498">
        <f t="shared" si="1"/>
        <v>0</v>
      </c>
      <c r="W63" s="16">
        <v>0</v>
      </c>
      <c r="X63" s="498">
        <f t="shared" si="2"/>
        <v>0</v>
      </c>
      <c r="Y63" s="16">
        <v>0</v>
      </c>
      <c r="Z63" s="498">
        <f t="shared" si="3"/>
        <v>0</v>
      </c>
      <c r="AA63" s="16">
        <f t="shared" si="125"/>
        <v>0</v>
      </c>
      <c r="AB63" s="498">
        <f t="shared" si="125"/>
        <v>0</v>
      </c>
      <c r="AC63" s="16">
        <v>0</v>
      </c>
      <c r="AD63" s="498">
        <f t="shared" si="126"/>
        <v>0</v>
      </c>
      <c r="AE63" s="16">
        <v>0</v>
      </c>
      <c r="AF63" s="498">
        <f t="shared" si="127"/>
        <v>0</v>
      </c>
      <c r="AG63" s="16">
        <v>0</v>
      </c>
      <c r="AH63" s="498">
        <f t="shared" si="128"/>
        <v>0</v>
      </c>
      <c r="AI63" s="16">
        <v>0</v>
      </c>
      <c r="AJ63" s="498">
        <f t="shared" si="129"/>
        <v>0</v>
      </c>
      <c r="AK63" s="500">
        <f t="shared" si="130"/>
        <v>0</v>
      </c>
      <c r="AL63" s="501">
        <f t="shared" si="130"/>
        <v>0</v>
      </c>
      <c r="AM63" s="502" t="str">
        <f t="shared" si="19"/>
        <v/>
      </c>
      <c r="AN63" s="503">
        <f t="shared" si="131"/>
        <v>0</v>
      </c>
      <c r="AO63" s="504">
        <f t="shared" si="131"/>
        <v>0</v>
      </c>
      <c r="AP63" s="503">
        <f t="shared" si="132"/>
        <v>0</v>
      </c>
      <c r="AQ63" s="504">
        <f t="shared" si="132"/>
        <v>0</v>
      </c>
      <c r="AR63" s="503">
        <f t="shared" si="133"/>
        <v>0</v>
      </c>
      <c r="AS63" s="9">
        <f t="shared" si="13"/>
        <v>0</v>
      </c>
      <c r="AT63" s="503">
        <f t="shared" si="122"/>
        <v>0</v>
      </c>
      <c r="AU63" s="9">
        <f t="shared" si="15"/>
        <v>0</v>
      </c>
      <c r="AV63" s="505">
        <f t="shared" si="134"/>
        <v>0</v>
      </c>
      <c r="AW63" s="506">
        <f t="shared" si="134"/>
        <v>0</v>
      </c>
      <c r="AX63" s="20" t="s">
        <v>358</v>
      </c>
      <c r="AY63" s="507" t="s">
        <v>358</v>
      </c>
      <c r="AZ63" s="507" t="s">
        <v>358</v>
      </c>
      <c r="BA63" s="507" t="s">
        <v>358</v>
      </c>
      <c r="BB63" s="507" t="s">
        <v>358</v>
      </c>
      <c r="BC63" s="507" t="s">
        <v>358</v>
      </c>
      <c r="BD63" s="507" t="s">
        <v>358</v>
      </c>
      <c r="BE63" s="507" t="s">
        <v>358</v>
      </c>
      <c r="BF63" s="474">
        <f t="shared" si="17"/>
        <v>0</v>
      </c>
      <c r="BG63" s="475">
        <v>0</v>
      </c>
      <c r="BH63" s="476">
        <f t="shared" si="135"/>
        <v>0</v>
      </c>
      <c r="BI63" s="475">
        <v>0</v>
      </c>
      <c r="BJ63" s="477">
        <f t="shared" si="136"/>
        <v>0</v>
      </c>
      <c r="BK63" s="475">
        <v>0</v>
      </c>
      <c r="BL63" s="475">
        <v>0.95</v>
      </c>
      <c r="BM63" s="475">
        <v>0</v>
      </c>
      <c r="BN63" s="478" t="s">
        <v>358</v>
      </c>
      <c r="BO63" s="475">
        <v>0</v>
      </c>
      <c r="BP63" s="475">
        <v>0</v>
      </c>
      <c r="BQ63" s="479">
        <v>0</v>
      </c>
      <c r="BR63" s="480"/>
      <c r="BS63" s="457">
        <v>0</v>
      </c>
      <c r="BT63" s="481" t="s">
        <v>362</v>
      </c>
      <c r="BU63" s="457" t="s">
        <v>358</v>
      </c>
      <c r="BV63" s="483">
        <v>0</v>
      </c>
      <c r="BW63" s="508" t="s">
        <v>358</v>
      </c>
      <c r="BX63" s="485" t="s">
        <v>358</v>
      </c>
      <c r="BY63" s="486" t="s">
        <v>358</v>
      </c>
      <c r="BZ63" s="487" t="s">
        <v>358</v>
      </c>
      <c r="CA63" s="488" t="s">
        <v>358</v>
      </c>
      <c r="CB63" s="489" t="s">
        <v>358</v>
      </c>
      <c r="CC63" s="490" t="s">
        <v>358</v>
      </c>
      <c r="CD63" s="491" t="s">
        <v>358</v>
      </c>
      <c r="CE63" s="491" t="s">
        <v>358</v>
      </c>
      <c r="CF63" s="458" t="s">
        <v>358</v>
      </c>
      <c r="CG63" s="364" t="s">
        <v>358</v>
      </c>
      <c r="CH63" s="373" t="s">
        <v>358</v>
      </c>
      <c r="CI63" s="509" t="s">
        <v>358</v>
      </c>
      <c r="CJ63" s="459" t="s">
        <v>358</v>
      </c>
      <c r="CK63" s="483" t="s">
        <v>358</v>
      </c>
      <c r="CL63" s="483">
        <v>0</v>
      </c>
    </row>
    <row r="64" spans="1:90" ht="30" customHeight="1" x14ac:dyDescent="0.3">
      <c r="A64" s="57" t="str">
        <f t="shared" si="0"/>
        <v>Unitil - FG&amp;E</v>
      </c>
      <c r="B64" s="63" t="s">
        <v>358</v>
      </c>
      <c r="C64" s="63" t="s">
        <v>358</v>
      </c>
      <c r="D64" s="55" t="s">
        <v>409</v>
      </c>
      <c r="E64" s="55" t="s">
        <v>360</v>
      </c>
      <c r="F64" s="55">
        <v>1309</v>
      </c>
      <c r="G64" s="55" t="s">
        <v>360</v>
      </c>
      <c r="H64" s="9" t="s">
        <v>362</v>
      </c>
      <c r="I64" s="15" t="s">
        <v>435</v>
      </c>
      <c r="J64" s="114" t="s">
        <v>436</v>
      </c>
      <c r="K64" s="774">
        <v>12.683999999999999</v>
      </c>
      <c r="L64" s="494">
        <v>0.6</v>
      </c>
      <c r="M64" s="299" t="s">
        <v>358</v>
      </c>
      <c r="N64" s="456">
        <v>0</v>
      </c>
      <c r="O64" s="475" t="s">
        <v>358</v>
      </c>
      <c r="P64" s="495">
        <v>0</v>
      </c>
      <c r="Q64" s="373" t="s">
        <v>439</v>
      </c>
      <c r="R64" s="496" t="s">
        <v>439</v>
      </c>
      <c r="S64" s="16">
        <v>0</v>
      </c>
      <c r="T64" s="498">
        <f t="shared" si="1"/>
        <v>0</v>
      </c>
      <c r="U64" s="16">
        <v>0</v>
      </c>
      <c r="V64" s="498">
        <f t="shared" si="1"/>
        <v>0</v>
      </c>
      <c r="W64" s="16">
        <v>0</v>
      </c>
      <c r="X64" s="498">
        <f t="shared" si="2"/>
        <v>0</v>
      </c>
      <c r="Y64" s="16">
        <v>0</v>
      </c>
      <c r="Z64" s="498">
        <f t="shared" si="3"/>
        <v>0</v>
      </c>
      <c r="AA64" s="16">
        <f t="shared" si="125"/>
        <v>0</v>
      </c>
      <c r="AB64" s="498">
        <f t="shared" si="125"/>
        <v>0</v>
      </c>
      <c r="AC64" s="16">
        <v>0</v>
      </c>
      <c r="AD64" s="498">
        <f t="shared" si="126"/>
        <v>0</v>
      </c>
      <c r="AE64" s="16">
        <v>0</v>
      </c>
      <c r="AF64" s="498">
        <f t="shared" si="127"/>
        <v>0</v>
      </c>
      <c r="AG64" s="16">
        <v>0</v>
      </c>
      <c r="AH64" s="498">
        <f t="shared" si="128"/>
        <v>0</v>
      </c>
      <c r="AI64" s="16">
        <v>0</v>
      </c>
      <c r="AJ64" s="498">
        <f t="shared" si="129"/>
        <v>0</v>
      </c>
      <c r="AK64" s="500">
        <f t="shared" si="130"/>
        <v>0</v>
      </c>
      <c r="AL64" s="501">
        <f t="shared" si="130"/>
        <v>0</v>
      </c>
      <c r="AM64" s="502" t="str">
        <f t="shared" si="19"/>
        <v/>
      </c>
      <c r="AN64" s="503">
        <f t="shared" si="131"/>
        <v>0</v>
      </c>
      <c r="AO64" s="504">
        <f t="shared" si="131"/>
        <v>0</v>
      </c>
      <c r="AP64" s="503">
        <f t="shared" si="132"/>
        <v>0</v>
      </c>
      <c r="AQ64" s="504">
        <f t="shared" si="132"/>
        <v>0</v>
      </c>
      <c r="AR64" s="503">
        <f t="shared" si="133"/>
        <v>0</v>
      </c>
      <c r="AS64" s="9">
        <f t="shared" si="13"/>
        <v>0</v>
      </c>
      <c r="AT64" s="503">
        <f t="shared" si="122"/>
        <v>0</v>
      </c>
      <c r="AU64" s="9">
        <f t="shared" si="15"/>
        <v>0</v>
      </c>
      <c r="AV64" s="505">
        <f t="shared" si="134"/>
        <v>0</v>
      </c>
      <c r="AW64" s="506">
        <f t="shared" si="134"/>
        <v>0</v>
      </c>
      <c r="AX64" s="20" t="s">
        <v>358</v>
      </c>
      <c r="AY64" s="507" t="s">
        <v>358</v>
      </c>
      <c r="AZ64" s="507" t="s">
        <v>358</v>
      </c>
      <c r="BA64" s="507" t="s">
        <v>358</v>
      </c>
      <c r="BB64" s="507" t="s">
        <v>358</v>
      </c>
      <c r="BC64" s="507" t="s">
        <v>358</v>
      </c>
      <c r="BD64" s="507" t="s">
        <v>358</v>
      </c>
      <c r="BE64" s="507" t="s">
        <v>358</v>
      </c>
      <c r="BF64" s="474">
        <f t="shared" si="17"/>
        <v>0</v>
      </c>
      <c r="BG64" s="475">
        <v>0</v>
      </c>
      <c r="BH64" s="476">
        <f>P64</f>
        <v>0</v>
      </c>
      <c r="BI64" s="475">
        <v>0</v>
      </c>
      <c r="BJ64" s="477">
        <f t="shared" si="136"/>
        <v>0</v>
      </c>
      <c r="BK64" s="475">
        <v>0</v>
      </c>
      <c r="BL64" s="475">
        <v>0.95</v>
      </c>
      <c r="BM64" s="475">
        <v>0</v>
      </c>
      <c r="BN64" s="478" t="s">
        <v>358</v>
      </c>
      <c r="BO64" s="475">
        <v>0</v>
      </c>
      <c r="BP64" s="475">
        <v>0</v>
      </c>
      <c r="BQ64" s="479">
        <v>0</v>
      </c>
      <c r="BR64" s="480"/>
      <c r="BS64" s="457">
        <v>0</v>
      </c>
      <c r="BT64" s="481" t="s">
        <v>362</v>
      </c>
      <c r="BU64" s="457" t="s">
        <v>358</v>
      </c>
      <c r="BV64" s="483">
        <v>0</v>
      </c>
      <c r="BW64" s="508" t="s">
        <v>358</v>
      </c>
      <c r="BX64" s="485" t="s">
        <v>358</v>
      </c>
      <c r="BY64" s="486" t="s">
        <v>358</v>
      </c>
      <c r="BZ64" s="487" t="s">
        <v>358</v>
      </c>
      <c r="CA64" s="488" t="s">
        <v>358</v>
      </c>
      <c r="CB64" s="489" t="s">
        <v>358</v>
      </c>
      <c r="CC64" s="490" t="s">
        <v>358</v>
      </c>
      <c r="CD64" s="491" t="s">
        <v>358</v>
      </c>
      <c r="CE64" s="491" t="s">
        <v>358</v>
      </c>
      <c r="CF64" s="458" t="s">
        <v>358</v>
      </c>
      <c r="CG64" s="364" t="s">
        <v>358</v>
      </c>
      <c r="CH64" s="373" t="s">
        <v>358</v>
      </c>
      <c r="CI64" s="509" t="s">
        <v>358</v>
      </c>
      <c r="CJ64" s="459" t="s">
        <v>358</v>
      </c>
      <c r="CK64" s="483" t="s">
        <v>358</v>
      </c>
      <c r="CL64" s="483">
        <v>0</v>
      </c>
    </row>
    <row r="65" spans="1:99" ht="30" customHeight="1" x14ac:dyDescent="0.3">
      <c r="A65" s="57" t="str">
        <f t="shared" si="0"/>
        <v>Unitil - FG&amp;E</v>
      </c>
      <c r="B65" s="63" t="s">
        <v>358</v>
      </c>
      <c r="C65" s="63" t="s">
        <v>358</v>
      </c>
      <c r="D65" s="55" t="s">
        <v>409</v>
      </c>
      <c r="E65" s="55" t="s">
        <v>360</v>
      </c>
      <c r="F65" s="448"/>
      <c r="G65" s="448"/>
      <c r="H65" s="449"/>
      <c r="I65" s="511"/>
      <c r="J65" s="448"/>
      <c r="K65" s="448" t="s">
        <v>440</v>
      </c>
      <c r="L65" s="448"/>
      <c r="M65" s="448" t="s">
        <v>440</v>
      </c>
      <c r="N65" s="512"/>
      <c r="O65" s="512"/>
      <c r="P65" s="513" t="s">
        <v>440</v>
      </c>
      <c r="Q65" s="514"/>
      <c r="R65" s="513"/>
      <c r="S65" s="515"/>
      <c r="T65" s="449"/>
      <c r="U65" s="515"/>
      <c r="V65" s="449"/>
      <c r="W65" s="515"/>
      <c r="X65" s="449"/>
      <c r="Y65" s="515"/>
      <c r="Z65" s="449">
        <f t="shared" si="3"/>
        <v>0</v>
      </c>
      <c r="AA65" s="515"/>
      <c r="AB65" s="449"/>
      <c r="AC65" s="515"/>
      <c r="AD65" s="449"/>
      <c r="AE65" s="515"/>
      <c r="AF65" s="449"/>
      <c r="AG65" s="515"/>
      <c r="AH65" s="449"/>
      <c r="AI65" s="515"/>
      <c r="AJ65" s="449"/>
      <c r="AK65" s="511"/>
      <c r="AL65" s="449"/>
      <c r="AM65" s="518"/>
      <c r="AN65" s="515"/>
      <c r="AO65" s="449"/>
      <c r="AP65" s="515"/>
      <c r="AQ65" s="449"/>
      <c r="AR65" s="515"/>
      <c r="AS65" s="449">
        <f t="shared" si="13"/>
        <v>0</v>
      </c>
      <c r="AT65" s="515"/>
      <c r="AU65" s="449">
        <f t="shared" si="15"/>
        <v>0</v>
      </c>
      <c r="AV65" s="515"/>
      <c r="AW65" s="449"/>
      <c r="AX65" s="20" t="s">
        <v>358</v>
      </c>
      <c r="AY65" s="507" t="s">
        <v>358</v>
      </c>
      <c r="AZ65" s="507" t="s">
        <v>358</v>
      </c>
      <c r="BA65" s="507" t="s">
        <v>358</v>
      </c>
      <c r="BB65" s="507" t="s">
        <v>358</v>
      </c>
      <c r="BC65" s="507" t="s">
        <v>358</v>
      </c>
      <c r="BD65" s="507" t="s">
        <v>358</v>
      </c>
      <c r="BE65" s="507" t="s">
        <v>358</v>
      </c>
      <c r="BF65" s="512"/>
      <c r="BG65" s="480"/>
      <c r="BH65" s="480"/>
      <c r="BI65" s="480"/>
      <c r="BJ65" s="519"/>
      <c r="BK65" s="480"/>
      <c r="BL65" s="480"/>
      <c r="BM65" s="480"/>
      <c r="BN65" s="480"/>
      <c r="BO65" s="480"/>
      <c r="BP65" s="480"/>
      <c r="BQ65" s="480"/>
      <c r="BR65" s="480"/>
      <c r="BS65" s="457">
        <v>0</v>
      </c>
      <c r="BT65" s="481" t="s">
        <v>362</v>
      </c>
      <c r="BU65" s="457" t="s">
        <v>358</v>
      </c>
      <c r="BV65" s="483">
        <v>0</v>
      </c>
      <c r="BW65" s="508" t="s">
        <v>358</v>
      </c>
      <c r="BX65" s="485" t="s">
        <v>358</v>
      </c>
      <c r="BY65" s="520"/>
      <c r="BZ65" s="521"/>
      <c r="CA65" s="522"/>
      <c r="CB65" s="523"/>
      <c r="CC65" s="524"/>
      <c r="CD65" s="525"/>
      <c r="CE65" s="525"/>
      <c r="CF65" s="526"/>
      <c r="CG65" s="364" t="s">
        <v>358</v>
      </c>
      <c r="CH65" s="373" t="s">
        <v>358</v>
      </c>
      <c r="CI65" s="509" t="s">
        <v>358</v>
      </c>
      <c r="CJ65" s="459" t="s">
        <v>358</v>
      </c>
      <c r="CK65" s="483" t="s">
        <v>358</v>
      </c>
      <c r="CL65" s="483">
        <v>0</v>
      </c>
    </row>
    <row r="66" spans="1:99" ht="30" customHeight="1" x14ac:dyDescent="0.3">
      <c r="A66" s="57" t="str">
        <f t="shared" si="0"/>
        <v>Unitil - FG&amp;E</v>
      </c>
      <c r="B66" s="63" t="s">
        <v>358</v>
      </c>
      <c r="C66" s="63" t="s">
        <v>358</v>
      </c>
      <c r="D66" s="55" t="s">
        <v>415</v>
      </c>
      <c r="E66" s="55" t="s">
        <v>360</v>
      </c>
      <c r="F66" s="55" t="s">
        <v>416</v>
      </c>
      <c r="G66" s="55" t="s">
        <v>360</v>
      </c>
      <c r="H66" s="9" t="s">
        <v>362</v>
      </c>
      <c r="I66" s="15" t="s">
        <v>435</v>
      </c>
      <c r="J66" s="114" t="s">
        <v>436</v>
      </c>
      <c r="K66" s="774">
        <v>11.885999999999999</v>
      </c>
      <c r="L66" s="454">
        <v>7.8933014024085368</v>
      </c>
      <c r="M66" s="455">
        <v>656</v>
      </c>
      <c r="N66" s="456">
        <v>9367568.798805099</v>
      </c>
      <c r="O66" s="475" t="s">
        <v>437</v>
      </c>
      <c r="P66" s="458">
        <v>2.1909999999999998</v>
      </c>
      <c r="Q66" s="373" t="s">
        <v>439</v>
      </c>
      <c r="R66" s="496" t="s">
        <v>439</v>
      </c>
      <c r="S66" s="16">
        <v>81</v>
      </c>
      <c r="T66" s="498">
        <f t="shared" si="1"/>
        <v>81</v>
      </c>
      <c r="U66" s="16">
        <v>0</v>
      </c>
      <c r="V66" s="498">
        <f t="shared" si="1"/>
        <v>0</v>
      </c>
      <c r="W66" s="16">
        <v>1</v>
      </c>
      <c r="X66" s="498">
        <f t="shared" si="2"/>
        <v>1</v>
      </c>
      <c r="Y66" s="16">
        <v>0</v>
      </c>
      <c r="Z66" s="498">
        <f t="shared" si="3"/>
        <v>0</v>
      </c>
      <c r="AA66" s="16">
        <f t="shared" ref="AA66:AB67" si="137">S66+U66+W66+Y66</f>
        <v>82</v>
      </c>
      <c r="AB66" s="498">
        <f t="shared" si="137"/>
        <v>82</v>
      </c>
      <c r="AC66" s="16">
        <v>489.6</v>
      </c>
      <c r="AD66" s="498">
        <f t="shared" ref="AD66:AD67" si="138">AC66</f>
        <v>489.6</v>
      </c>
      <c r="AE66" s="16">
        <v>0</v>
      </c>
      <c r="AF66" s="498">
        <f t="shared" ref="AF66:AF67" si="139">AE66</f>
        <v>0</v>
      </c>
      <c r="AG66" s="16">
        <v>9.1999999999999993</v>
      </c>
      <c r="AH66" s="498">
        <f t="shared" ref="AH66:AH67" si="140">AG66</f>
        <v>9.1999999999999993</v>
      </c>
      <c r="AI66" s="16">
        <v>0</v>
      </c>
      <c r="AJ66" s="498">
        <f t="shared" ref="AJ66:AJ67" si="141">AI66</f>
        <v>0</v>
      </c>
      <c r="AK66" s="500">
        <f t="shared" ref="AK66:AL67" si="142">AC66+AE66+AG66+AI66</f>
        <v>498.8</v>
      </c>
      <c r="AL66" s="501">
        <f t="shared" si="142"/>
        <v>498.8</v>
      </c>
      <c r="AM66" s="502">
        <f t="shared" si="19"/>
        <v>0.22765860337745322</v>
      </c>
      <c r="AN66" s="503">
        <f t="shared" ref="AN66:AO67" si="143">AC66*0.186*8760</f>
        <v>797734.65600000008</v>
      </c>
      <c r="AO66" s="504">
        <f t="shared" si="143"/>
        <v>797734.65600000008</v>
      </c>
      <c r="AP66" s="503">
        <f t="shared" ref="AP66:AQ67" si="144">AE66*8760</f>
        <v>0</v>
      </c>
      <c r="AQ66" s="504">
        <f t="shared" si="144"/>
        <v>0</v>
      </c>
      <c r="AR66" s="503">
        <f t="shared" ref="AR66:AR67" si="145">AG66*0.186*8760</f>
        <v>14990.111999999999</v>
      </c>
      <c r="AS66" s="9">
        <f t="shared" si="13"/>
        <v>14990.111999999999</v>
      </c>
      <c r="AT66" s="503">
        <f t="shared" si="122"/>
        <v>0</v>
      </c>
      <c r="AU66" s="9">
        <f t="shared" si="15"/>
        <v>0</v>
      </c>
      <c r="AV66" s="505">
        <f t="shared" ref="AV66:AW67" si="146">AN66+AP66+AR66+AT66</f>
        <v>812724.76800000004</v>
      </c>
      <c r="AW66" s="506">
        <f t="shared" si="146"/>
        <v>812724.76800000004</v>
      </c>
      <c r="AX66" s="20" t="s">
        <v>358</v>
      </c>
      <c r="AY66" s="507" t="s">
        <v>358</v>
      </c>
      <c r="AZ66" s="507" t="s">
        <v>358</v>
      </c>
      <c r="BA66" s="507" t="s">
        <v>358</v>
      </c>
      <c r="BB66" s="507" t="s">
        <v>358</v>
      </c>
      <c r="BC66" s="507" t="s">
        <v>358</v>
      </c>
      <c r="BD66" s="507" t="s">
        <v>358</v>
      </c>
      <c r="BE66" s="507" t="s">
        <v>358</v>
      </c>
      <c r="BF66" s="474">
        <f t="shared" si="17"/>
        <v>9367568.798805099</v>
      </c>
      <c r="BG66" s="475">
        <v>0</v>
      </c>
      <c r="BH66" s="476">
        <f t="shared" ref="BH66:BH67" si="147">P66</f>
        <v>2.1909999999999998</v>
      </c>
      <c r="BI66" s="475">
        <v>0</v>
      </c>
      <c r="BJ66" s="477">
        <f>(((92178/SUM(P$15:P$70))*P66)/92178)*21417</f>
        <v>445.4479239190145</v>
      </c>
      <c r="BK66" s="475">
        <v>0</v>
      </c>
      <c r="BL66" s="475">
        <v>0.95</v>
      </c>
      <c r="BM66" s="475">
        <v>0</v>
      </c>
      <c r="BN66" s="478" t="s">
        <v>358</v>
      </c>
      <c r="BO66" s="475">
        <v>0</v>
      </c>
      <c r="BP66" s="475">
        <v>0</v>
      </c>
      <c r="BQ66" s="479">
        <v>1.3333333333333333</v>
      </c>
      <c r="BR66" s="480"/>
      <c r="BS66" s="457">
        <v>0</v>
      </c>
      <c r="BT66" s="481" t="s">
        <v>362</v>
      </c>
      <c r="BU66" s="457" t="s">
        <v>358</v>
      </c>
      <c r="BV66" s="483">
        <v>0</v>
      </c>
      <c r="BW66" s="508" t="s">
        <v>358</v>
      </c>
      <c r="BX66" s="485" t="s">
        <v>358</v>
      </c>
      <c r="BY66" s="486">
        <v>38.72</v>
      </c>
      <c r="BZ66" s="487">
        <v>-27.926670000000001</v>
      </c>
      <c r="CA66" s="488">
        <v>27.22</v>
      </c>
      <c r="CB66" s="489">
        <v>-39.426670000000001</v>
      </c>
      <c r="CC66" s="490">
        <v>0.72299999999999998</v>
      </c>
      <c r="CD66" s="491">
        <v>-0.32599999999999996</v>
      </c>
      <c r="CE66" s="491">
        <v>0.51400000000000001</v>
      </c>
      <c r="CF66" s="458">
        <v>-0.53499999999999992</v>
      </c>
      <c r="CG66" s="364" t="s">
        <v>358</v>
      </c>
      <c r="CH66" s="373" t="s">
        <v>358</v>
      </c>
      <c r="CI66" s="509" t="s">
        <v>358</v>
      </c>
      <c r="CJ66" s="459" t="s">
        <v>358</v>
      </c>
      <c r="CK66" s="483" t="s">
        <v>358</v>
      </c>
      <c r="CL66" s="483">
        <v>0</v>
      </c>
    </row>
    <row r="67" spans="1:99" ht="30" customHeight="1" x14ac:dyDescent="0.3">
      <c r="A67" s="57" t="str">
        <f t="shared" si="0"/>
        <v>Unitil - FG&amp;E</v>
      </c>
      <c r="B67" s="63" t="s">
        <v>358</v>
      </c>
      <c r="C67" s="63" t="s">
        <v>358</v>
      </c>
      <c r="D67" s="55" t="s">
        <v>415</v>
      </c>
      <c r="E67" s="55" t="s">
        <v>360</v>
      </c>
      <c r="F67" s="55" t="s">
        <v>417</v>
      </c>
      <c r="G67" s="55" t="s">
        <v>360</v>
      </c>
      <c r="H67" s="9" t="s">
        <v>362</v>
      </c>
      <c r="I67" s="15" t="s">
        <v>435</v>
      </c>
      <c r="J67" s="114" t="s">
        <v>436</v>
      </c>
      <c r="K67" s="774">
        <v>13.584</v>
      </c>
      <c r="L67" s="454">
        <v>8.4758408844609848E-2</v>
      </c>
      <c r="M67" s="455">
        <v>1</v>
      </c>
      <c r="N67" s="456">
        <v>33690754.055036135</v>
      </c>
      <c r="O67" s="475" t="s">
        <v>437</v>
      </c>
      <c r="P67" s="458">
        <v>7.88</v>
      </c>
      <c r="Q67" s="373" t="s">
        <v>439</v>
      </c>
      <c r="R67" s="496" t="s">
        <v>439</v>
      </c>
      <c r="S67" s="16">
        <v>0</v>
      </c>
      <c r="T67" s="498">
        <f t="shared" si="1"/>
        <v>0</v>
      </c>
      <c r="U67" s="16">
        <v>0</v>
      </c>
      <c r="V67" s="498">
        <f t="shared" si="1"/>
        <v>0</v>
      </c>
      <c r="W67" s="16">
        <v>0</v>
      </c>
      <c r="X67" s="498">
        <f t="shared" si="2"/>
        <v>0</v>
      </c>
      <c r="Y67" s="16">
        <v>0</v>
      </c>
      <c r="Z67" s="498">
        <f t="shared" si="3"/>
        <v>0</v>
      </c>
      <c r="AA67" s="16">
        <f t="shared" si="137"/>
        <v>0</v>
      </c>
      <c r="AB67" s="498">
        <f t="shared" si="137"/>
        <v>0</v>
      </c>
      <c r="AC67" s="16">
        <v>0</v>
      </c>
      <c r="AD67" s="498">
        <f t="shared" si="138"/>
        <v>0</v>
      </c>
      <c r="AE67" s="16">
        <v>0</v>
      </c>
      <c r="AF67" s="498">
        <f t="shared" si="139"/>
        <v>0</v>
      </c>
      <c r="AG67" s="16">
        <v>0</v>
      </c>
      <c r="AH67" s="498">
        <f t="shared" si="140"/>
        <v>0</v>
      </c>
      <c r="AI67" s="16">
        <v>0</v>
      </c>
      <c r="AJ67" s="498">
        <f t="shared" si="141"/>
        <v>0</v>
      </c>
      <c r="AK67" s="500">
        <f t="shared" si="142"/>
        <v>0</v>
      </c>
      <c r="AL67" s="501">
        <f t="shared" si="142"/>
        <v>0</v>
      </c>
      <c r="AM67" s="502">
        <f t="shared" si="19"/>
        <v>0</v>
      </c>
      <c r="AN67" s="503">
        <f t="shared" si="143"/>
        <v>0</v>
      </c>
      <c r="AO67" s="504">
        <f t="shared" si="143"/>
        <v>0</v>
      </c>
      <c r="AP67" s="503">
        <f t="shared" si="144"/>
        <v>0</v>
      </c>
      <c r="AQ67" s="504">
        <f t="shared" si="144"/>
        <v>0</v>
      </c>
      <c r="AR67" s="503">
        <f t="shared" si="145"/>
        <v>0</v>
      </c>
      <c r="AS67" s="9">
        <f t="shared" si="13"/>
        <v>0</v>
      </c>
      <c r="AT67" s="503">
        <f t="shared" si="122"/>
        <v>0</v>
      </c>
      <c r="AU67" s="9">
        <f t="shared" si="15"/>
        <v>0</v>
      </c>
      <c r="AV67" s="505">
        <f t="shared" si="146"/>
        <v>0</v>
      </c>
      <c r="AW67" s="506">
        <f t="shared" si="146"/>
        <v>0</v>
      </c>
      <c r="AX67" s="20" t="s">
        <v>358</v>
      </c>
      <c r="AY67" s="507" t="s">
        <v>358</v>
      </c>
      <c r="AZ67" s="507" t="s">
        <v>358</v>
      </c>
      <c r="BA67" s="507" t="s">
        <v>358</v>
      </c>
      <c r="BB67" s="507" t="s">
        <v>358</v>
      </c>
      <c r="BC67" s="507" t="s">
        <v>358</v>
      </c>
      <c r="BD67" s="507" t="s">
        <v>358</v>
      </c>
      <c r="BE67" s="507" t="s">
        <v>358</v>
      </c>
      <c r="BF67" s="474">
        <f t="shared" si="17"/>
        <v>33690754.055036135</v>
      </c>
      <c r="BG67" s="475">
        <v>0</v>
      </c>
      <c r="BH67" s="476">
        <f t="shared" si="147"/>
        <v>7.88</v>
      </c>
      <c r="BI67" s="475">
        <v>0</v>
      </c>
      <c r="BJ67" s="477">
        <f>(((92178/SUM(P$15:P$70))*P67)/92178)*21417</f>
        <v>1602.0673849757343</v>
      </c>
      <c r="BK67" s="475">
        <v>0</v>
      </c>
      <c r="BL67" s="475">
        <v>0.95</v>
      </c>
      <c r="BM67" s="475">
        <v>0</v>
      </c>
      <c r="BN67" s="478" t="s">
        <v>358</v>
      </c>
      <c r="BO67" s="475">
        <v>0</v>
      </c>
      <c r="BP67" s="475">
        <v>0</v>
      </c>
      <c r="BQ67" s="479">
        <v>0</v>
      </c>
      <c r="BR67" s="480"/>
      <c r="BS67" s="457">
        <v>0</v>
      </c>
      <c r="BT67" s="481" t="s">
        <v>362</v>
      </c>
      <c r="BU67" s="457" t="s">
        <v>358</v>
      </c>
      <c r="BV67" s="483">
        <v>0</v>
      </c>
      <c r="BW67" s="508" t="s">
        <v>358</v>
      </c>
      <c r="BX67" s="485" t="s">
        <v>358</v>
      </c>
      <c r="BY67" s="486">
        <v>3.5</v>
      </c>
      <c r="BZ67" s="487">
        <v>-15.45</v>
      </c>
      <c r="CA67" s="488">
        <v>3.5</v>
      </c>
      <c r="CB67" s="489">
        <v>-15.45</v>
      </c>
      <c r="CC67" s="490">
        <v>1</v>
      </c>
      <c r="CD67" s="491">
        <v>0.66666669999999995</v>
      </c>
      <c r="CE67" s="491">
        <v>1</v>
      </c>
      <c r="CF67" s="458">
        <v>0.66666669999999995</v>
      </c>
      <c r="CG67" s="364" t="s">
        <v>358</v>
      </c>
      <c r="CH67" s="373" t="s">
        <v>358</v>
      </c>
      <c r="CI67" s="509" t="s">
        <v>358</v>
      </c>
      <c r="CJ67" s="459" t="s">
        <v>358</v>
      </c>
      <c r="CK67" s="483" t="s">
        <v>358</v>
      </c>
      <c r="CL67" s="483">
        <v>0</v>
      </c>
    </row>
    <row r="68" spans="1:99" ht="30" customHeight="1" x14ac:dyDescent="0.3">
      <c r="A68" s="57" t="str">
        <f t="shared" si="0"/>
        <v>Unitil - FG&amp;E</v>
      </c>
      <c r="B68" s="63" t="s">
        <v>358</v>
      </c>
      <c r="C68" s="63" t="s">
        <v>358</v>
      </c>
      <c r="D68" s="55" t="s">
        <v>415</v>
      </c>
      <c r="E68" s="55" t="s">
        <v>360</v>
      </c>
      <c r="F68" s="55" t="s">
        <v>418</v>
      </c>
      <c r="G68" s="55" t="s">
        <v>360</v>
      </c>
      <c r="H68" s="9" t="s">
        <v>362</v>
      </c>
      <c r="I68" s="15" t="s">
        <v>435</v>
      </c>
      <c r="J68" s="114" t="s">
        <v>436</v>
      </c>
      <c r="K68" s="494">
        <v>18.35696727893799</v>
      </c>
      <c r="L68" s="454">
        <v>4.9925793165439394E-2</v>
      </c>
      <c r="M68" s="299">
        <v>0</v>
      </c>
      <c r="N68" s="456">
        <v>0</v>
      </c>
      <c r="O68" s="475" t="s">
        <v>358</v>
      </c>
      <c r="P68" s="456">
        <v>0</v>
      </c>
      <c r="Q68" s="373" t="s">
        <v>439</v>
      </c>
      <c r="R68" s="496" t="s">
        <v>439</v>
      </c>
      <c r="S68" s="515"/>
      <c r="T68" s="449"/>
      <c r="U68" s="515"/>
      <c r="V68" s="449"/>
      <c r="W68" s="515"/>
      <c r="X68" s="449"/>
      <c r="Y68" s="515"/>
      <c r="Z68" s="449">
        <f t="shared" si="3"/>
        <v>0</v>
      </c>
      <c r="AA68" s="515"/>
      <c r="AB68" s="449"/>
      <c r="AC68" s="515"/>
      <c r="AD68" s="449"/>
      <c r="AE68" s="515"/>
      <c r="AF68" s="449"/>
      <c r="AG68" s="515"/>
      <c r="AH68" s="449"/>
      <c r="AI68" s="515"/>
      <c r="AJ68" s="449"/>
      <c r="AK68" s="511"/>
      <c r="AL68" s="449"/>
      <c r="AM68" s="518"/>
      <c r="AN68" s="515"/>
      <c r="AO68" s="449"/>
      <c r="AP68" s="515"/>
      <c r="AQ68" s="449"/>
      <c r="AR68" s="515"/>
      <c r="AS68" s="449">
        <f t="shared" si="13"/>
        <v>0</v>
      </c>
      <c r="AT68" s="515"/>
      <c r="AU68" s="449">
        <f t="shared" si="15"/>
        <v>0</v>
      </c>
      <c r="AV68" s="515"/>
      <c r="AW68" s="449"/>
      <c r="AX68" s="20" t="s">
        <v>358</v>
      </c>
      <c r="AY68" s="507" t="s">
        <v>358</v>
      </c>
      <c r="AZ68" s="507" t="s">
        <v>358</v>
      </c>
      <c r="BA68" s="507" t="s">
        <v>358</v>
      </c>
      <c r="BB68" s="507" t="s">
        <v>358</v>
      </c>
      <c r="BC68" s="507" t="s">
        <v>358</v>
      </c>
      <c r="BD68" s="507" t="s">
        <v>358</v>
      </c>
      <c r="BE68" s="507" t="s">
        <v>358</v>
      </c>
      <c r="BF68" s="512"/>
      <c r="BG68" s="480"/>
      <c r="BH68" s="480"/>
      <c r="BI68" s="480"/>
      <c r="BJ68" s="519"/>
      <c r="BK68" s="480"/>
      <c r="BL68" s="480"/>
      <c r="BM68" s="480"/>
      <c r="BN68" s="480"/>
      <c r="BO68" s="480"/>
      <c r="BP68" s="480"/>
      <c r="BQ68" s="480"/>
      <c r="BR68" s="480"/>
      <c r="BS68" s="457">
        <v>0</v>
      </c>
      <c r="BT68" s="481" t="s">
        <v>362</v>
      </c>
      <c r="BU68" s="457" t="s">
        <v>358</v>
      </c>
      <c r="BV68" s="483">
        <v>0</v>
      </c>
      <c r="BW68" s="508" t="s">
        <v>358</v>
      </c>
      <c r="BX68" s="485" t="s">
        <v>358</v>
      </c>
      <c r="BY68" s="486" t="s">
        <v>358</v>
      </c>
      <c r="BZ68" s="487" t="s">
        <v>358</v>
      </c>
      <c r="CA68" s="488" t="s">
        <v>358</v>
      </c>
      <c r="CB68" s="489" t="s">
        <v>358</v>
      </c>
      <c r="CC68" s="490" t="s">
        <v>358</v>
      </c>
      <c r="CD68" s="491" t="s">
        <v>358</v>
      </c>
      <c r="CE68" s="491" t="s">
        <v>358</v>
      </c>
      <c r="CF68" s="458" t="s">
        <v>358</v>
      </c>
      <c r="CG68" s="364" t="s">
        <v>358</v>
      </c>
      <c r="CH68" s="373" t="s">
        <v>358</v>
      </c>
      <c r="CI68" s="509" t="s">
        <v>358</v>
      </c>
      <c r="CJ68" s="459" t="s">
        <v>358</v>
      </c>
      <c r="CK68" s="483" t="s">
        <v>358</v>
      </c>
      <c r="CL68" s="483">
        <v>0</v>
      </c>
    </row>
    <row r="69" spans="1:99" ht="30" customHeight="1" x14ac:dyDescent="0.3">
      <c r="A69" s="57" t="str">
        <f t="shared" si="0"/>
        <v>Unitil - FG&amp;E</v>
      </c>
      <c r="B69" s="63" t="s">
        <v>358</v>
      </c>
      <c r="C69" s="63" t="s">
        <v>358</v>
      </c>
      <c r="D69" s="55" t="s">
        <v>415</v>
      </c>
      <c r="E69" s="55" t="s">
        <v>360</v>
      </c>
      <c r="F69" s="55" t="s">
        <v>419</v>
      </c>
      <c r="G69" s="55" t="s">
        <v>360</v>
      </c>
      <c r="H69" s="9" t="s">
        <v>362</v>
      </c>
      <c r="I69" s="15" t="s">
        <v>435</v>
      </c>
      <c r="J69" s="114" t="s">
        <v>436</v>
      </c>
      <c r="K69" s="774">
        <v>8.0660000000000007</v>
      </c>
      <c r="L69" s="454">
        <v>7.0077908628355816</v>
      </c>
      <c r="M69" s="455">
        <v>191</v>
      </c>
      <c r="N69" s="456">
        <v>22959308.283698484</v>
      </c>
      <c r="O69" s="475" t="s">
        <v>437</v>
      </c>
      <c r="P69" s="458">
        <v>5.37</v>
      </c>
      <c r="Q69" s="373" t="s">
        <v>439</v>
      </c>
      <c r="R69" s="496" t="s">
        <v>439</v>
      </c>
      <c r="S69" s="16">
        <v>11</v>
      </c>
      <c r="T69" s="498">
        <f t="shared" si="1"/>
        <v>11</v>
      </c>
      <c r="U69" s="16">
        <v>1</v>
      </c>
      <c r="V69" s="498">
        <f t="shared" si="1"/>
        <v>1</v>
      </c>
      <c r="W69" s="16">
        <v>0</v>
      </c>
      <c r="X69" s="498">
        <f t="shared" si="2"/>
        <v>0</v>
      </c>
      <c r="Y69" s="16">
        <v>0</v>
      </c>
      <c r="Z69" s="498">
        <f t="shared" si="3"/>
        <v>0</v>
      </c>
      <c r="AA69" s="16">
        <f t="shared" ref="AA69:AB70" si="148">S69+U69+W69+Y69</f>
        <v>12</v>
      </c>
      <c r="AB69" s="498">
        <f t="shared" si="148"/>
        <v>12</v>
      </c>
      <c r="AC69" s="16">
        <v>88.9</v>
      </c>
      <c r="AD69" s="498">
        <f t="shared" ref="AD69:AD70" si="149">AC69</f>
        <v>88.9</v>
      </c>
      <c r="AE69" s="16">
        <v>300</v>
      </c>
      <c r="AF69" s="498">
        <f t="shared" ref="AF69:AF70" si="150">AE69</f>
        <v>300</v>
      </c>
      <c r="AG69" s="16">
        <v>0</v>
      </c>
      <c r="AH69" s="498">
        <f t="shared" ref="AH69:AH70" si="151">AG69</f>
        <v>0</v>
      </c>
      <c r="AI69" s="16">
        <v>0</v>
      </c>
      <c r="AJ69" s="498">
        <f t="shared" ref="AJ69:AJ70" si="152">AI69</f>
        <v>0</v>
      </c>
      <c r="AK69" s="500">
        <f t="shared" ref="AK69:AL70" si="153">AC69+AE69+AG69+AI69</f>
        <v>388.9</v>
      </c>
      <c r="AL69" s="501">
        <f t="shared" si="153"/>
        <v>388.9</v>
      </c>
      <c r="AM69" s="502">
        <f t="shared" si="19"/>
        <v>7.2420856610800735E-2</v>
      </c>
      <c r="AN69" s="503">
        <f t="shared" ref="AN69:AO70" si="154">AC69*0.186*8760</f>
        <v>144850.10399999999</v>
      </c>
      <c r="AO69" s="504">
        <f t="shared" si="154"/>
        <v>144850.10399999999</v>
      </c>
      <c r="AP69" s="503">
        <f t="shared" ref="AP69:AQ70" si="155">AE69*8760</f>
        <v>2628000</v>
      </c>
      <c r="AQ69" s="504">
        <f t="shared" si="155"/>
        <v>2628000</v>
      </c>
      <c r="AR69" s="503">
        <f t="shared" ref="AR69:AR70" si="156">AG69*0.186*8760</f>
        <v>0</v>
      </c>
      <c r="AS69" s="9">
        <f t="shared" si="13"/>
        <v>0</v>
      </c>
      <c r="AT69" s="503">
        <f t="shared" si="122"/>
        <v>0</v>
      </c>
      <c r="AU69" s="9">
        <f t="shared" si="15"/>
        <v>0</v>
      </c>
      <c r="AV69" s="505">
        <f t="shared" ref="AV69:AW70" si="157">AN69+AP69+AR69+AT69</f>
        <v>2772850.1039999998</v>
      </c>
      <c r="AW69" s="506">
        <f t="shared" si="157"/>
        <v>2772850.1039999998</v>
      </c>
      <c r="AX69" s="20" t="s">
        <v>358</v>
      </c>
      <c r="AY69" s="507" t="s">
        <v>358</v>
      </c>
      <c r="AZ69" s="507" t="s">
        <v>358</v>
      </c>
      <c r="BA69" s="507" t="s">
        <v>358</v>
      </c>
      <c r="BB69" s="507" t="s">
        <v>358</v>
      </c>
      <c r="BC69" s="507" t="s">
        <v>358</v>
      </c>
      <c r="BD69" s="507" t="s">
        <v>358</v>
      </c>
      <c r="BE69" s="507" t="s">
        <v>358</v>
      </c>
      <c r="BF69" s="474">
        <f t="shared" si="17"/>
        <v>22959308.283698484</v>
      </c>
      <c r="BG69" s="475">
        <v>0</v>
      </c>
      <c r="BH69" s="476">
        <f t="shared" ref="BH69:BH70" si="158">P69</f>
        <v>5.37</v>
      </c>
      <c r="BI69" s="475">
        <v>0</v>
      </c>
      <c r="BJ69" s="477">
        <f>(((92178/SUM(P$15:P$70))*P69)/92178)*21417</f>
        <v>1091.7641950913317</v>
      </c>
      <c r="BK69" s="475">
        <v>0</v>
      </c>
      <c r="BL69" s="475">
        <v>0.95</v>
      </c>
      <c r="BM69" s="475">
        <v>0</v>
      </c>
      <c r="BN69" s="478" t="s">
        <v>358</v>
      </c>
      <c r="BO69" s="475">
        <v>0</v>
      </c>
      <c r="BP69" s="475">
        <v>0</v>
      </c>
      <c r="BQ69" s="479">
        <v>0</v>
      </c>
      <c r="BR69" s="480"/>
      <c r="BS69" s="457">
        <v>0</v>
      </c>
      <c r="BT69" s="481" t="s">
        <v>362</v>
      </c>
      <c r="BU69" s="457" t="s">
        <v>358</v>
      </c>
      <c r="BV69" s="483">
        <v>0</v>
      </c>
      <c r="BW69" s="508" t="s">
        <v>358</v>
      </c>
      <c r="BX69" s="485" t="s">
        <v>358</v>
      </c>
      <c r="BY69" s="486">
        <v>64.55</v>
      </c>
      <c r="BZ69" s="487">
        <v>42.073329999999999</v>
      </c>
      <c r="CA69" s="488">
        <v>61.88</v>
      </c>
      <c r="CB69" s="489">
        <v>41.933329999999998</v>
      </c>
      <c r="CC69" s="490">
        <v>1.639</v>
      </c>
      <c r="CD69" s="491">
        <v>1.3919999999999999</v>
      </c>
      <c r="CE69" s="491">
        <v>1.5760000000000001</v>
      </c>
      <c r="CF69" s="458">
        <v>1.3446667000000001</v>
      </c>
      <c r="CG69" s="364" t="s">
        <v>358</v>
      </c>
      <c r="CH69" s="373" t="s">
        <v>358</v>
      </c>
      <c r="CI69" s="509" t="s">
        <v>358</v>
      </c>
      <c r="CJ69" s="459" t="s">
        <v>358</v>
      </c>
      <c r="CK69" s="483" t="s">
        <v>358</v>
      </c>
      <c r="CL69" s="483">
        <v>0</v>
      </c>
    </row>
    <row r="70" spans="1:99" ht="30" customHeight="1" x14ac:dyDescent="0.3">
      <c r="A70" s="535" t="str">
        <f t="shared" si="0"/>
        <v>Unitil - FG&amp;E</v>
      </c>
      <c r="B70" s="536" t="s">
        <v>358</v>
      </c>
      <c r="C70" s="536" t="s">
        <v>358</v>
      </c>
      <c r="D70" s="198" t="s">
        <v>415</v>
      </c>
      <c r="E70" s="198" t="s">
        <v>360</v>
      </c>
      <c r="F70" s="198" t="s">
        <v>420</v>
      </c>
      <c r="G70" s="198" t="s">
        <v>360</v>
      </c>
      <c r="H70" s="183" t="s">
        <v>362</v>
      </c>
      <c r="I70" s="537" t="s">
        <v>435</v>
      </c>
      <c r="J70" s="182" t="s">
        <v>436</v>
      </c>
      <c r="K70" s="774">
        <v>8.49</v>
      </c>
      <c r="L70" s="454">
        <v>4.835338990520988</v>
      </c>
      <c r="M70" s="455">
        <v>149</v>
      </c>
      <c r="N70" s="456">
        <v>18055336.849545382</v>
      </c>
      <c r="O70" s="539" t="s">
        <v>437</v>
      </c>
      <c r="P70" s="458">
        <v>4.2229999999999999</v>
      </c>
      <c r="Q70" s="541" t="s">
        <v>439</v>
      </c>
      <c r="R70" s="542" t="s">
        <v>439</v>
      </c>
      <c r="S70" s="544">
        <v>17</v>
      </c>
      <c r="T70" s="498">
        <f t="shared" si="1"/>
        <v>17</v>
      </c>
      <c r="U70" s="544">
        <v>0</v>
      </c>
      <c r="V70" s="498">
        <f t="shared" si="1"/>
        <v>0</v>
      </c>
      <c r="W70" s="544">
        <v>0</v>
      </c>
      <c r="X70" s="498">
        <f t="shared" si="2"/>
        <v>0</v>
      </c>
      <c r="Y70" s="544">
        <v>0</v>
      </c>
      <c r="Z70" s="498">
        <f t="shared" si="3"/>
        <v>0</v>
      </c>
      <c r="AA70" s="544">
        <f t="shared" si="148"/>
        <v>17</v>
      </c>
      <c r="AB70" s="498">
        <f t="shared" si="148"/>
        <v>17</v>
      </c>
      <c r="AC70" s="544">
        <v>869.55</v>
      </c>
      <c r="AD70" s="498">
        <f t="shared" si="149"/>
        <v>869.55</v>
      </c>
      <c r="AE70" s="544">
        <v>0</v>
      </c>
      <c r="AF70" s="498">
        <f t="shared" si="150"/>
        <v>0</v>
      </c>
      <c r="AG70" s="544">
        <v>0</v>
      </c>
      <c r="AH70" s="498">
        <f t="shared" si="151"/>
        <v>0</v>
      </c>
      <c r="AI70" s="544">
        <v>0</v>
      </c>
      <c r="AJ70" s="498">
        <f t="shared" si="152"/>
        <v>0</v>
      </c>
      <c r="AK70" s="547">
        <f t="shared" si="153"/>
        <v>869.55</v>
      </c>
      <c r="AL70" s="548">
        <f t="shared" si="153"/>
        <v>869.55</v>
      </c>
      <c r="AM70" s="502">
        <f t="shared" si="19"/>
        <v>0.20590812218801799</v>
      </c>
      <c r="AN70" s="503">
        <f t="shared" si="154"/>
        <v>1416809.9879999999</v>
      </c>
      <c r="AO70" s="504">
        <f t="shared" si="154"/>
        <v>1416809.9879999999</v>
      </c>
      <c r="AP70" s="503">
        <f t="shared" si="155"/>
        <v>0</v>
      </c>
      <c r="AQ70" s="504">
        <f t="shared" si="155"/>
        <v>0</v>
      </c>
      <c r="AR70" s="503">
        <f t="shared" si="156"/>
        <v>0</v>
      </c>
      <c r="AS70" s="9">
        <f t="shared" si="13"/>
        <v>0</v>
      </c>
      <c r="AT70" s="503">
        <f t="shared" si="122"/>
        <v>0</v>
      </c>
      <c r="AU70" s="9">
        <f t="shared" si="15"/>
        <v>0</v>
      </c>
      <c r="AV70" s="505">
        <f t="shared" si="157"/>
        <v>1416809.9879999999</v>
      </c>
      <c r="AW70" s="506">
        <f t="shared" si="157"/>
        <v>1416809.9879999999</v>
      </c>
      <c r="AX70" s="212" t="s">
        <v>358</v>
      </c>
      <c r="AY70" s="549" t="s">
        <v>358</v>
      </c>
      <c r="AZ70" s="549" t="s">
        <v>358</v>
      </c>
      <c r="BA70" s="549" t="s">
        <v>358</v>
      </c>
      <c r="BB70" s="549" t="s">
        <v>358</v>
      </c>
      <c r="BC70" s="549" t="s">
        <v>358</v>
      </c>
      <c r="BD70" s="549" t="s">
        <v>358</v>
      </c>
      <c r="BE70" s="549" t="s">
        <v>358</v>
      </c>
      <c r="BF70" s="474">
        <f t="shared" si="17"/>
        <v>18055336.849545382</v>
      </c>
      <c r="BG70" s="475">
        <v>0</v>
      </c>
      <c r="BH70" s="476">
        <f t="shared" si="158"/>
        <v>4.2229999999999999</v>
      </c>
      <c r="BI70" s="475">
        <v>0</v>
      </c>
      <c r="BJ70" s="477">
        <f>(((92178/SUM(P$15:P$70))*P70)/92178)*21417</f>
        <v>858.56986887722428</v>
      </c>
      <c r="BK70" s="475">
        <v>0</v>
      </c>
      <c r="BL70" s="475">
        <v>0.95</v>
      </c>
      <c r="BM70" s="475">
        <v>0</v>
      </c>
      <c r="BN70" s="478" t="s">
        <v>358</v>
      </c>
      <c r="BO70" s="475">
        <v>0</v>
      </c>
      <c r="BP70" s="475">
        <v>0</v>
      </c>
      <c r="BQ70" s="479">
        <v>0.66666666666666663</v>
      </c>
      <c r="BR70" s="480"/>
      <c r="BS70" s="550">
        <v>0</v>
      </c>
      <c r="BT70" s="551" t="s">
        <v>362</v>
      </c>
      <c r="BU70" s="550" t="s">
        <v>358</v>
      </c>
      <c r="BV70" s="552">
        <v>0</v>
      </c>
      <c r="BW70" s="553" t="s">
        <v>358</v>
      </c>
      <c r="BX70" s="554" t="s">
        <v>358</v>
      </c>
      <c r="BY70" s="555">
        <v>0</v>
      </c>
      <c r="BZ70" s="556">
        <v>-36.236669999999997</v>
      </c>
      <c r="CA70" s="557">
        <v>0</v>
      </c>
      <c r="CB70" s="558">
        <v>-35.613329999999998</v>
      </c>
      <c r="CC70" s="559">
        <v>0</v>
      </c>
      <c r="CD70" s="560">
        <v>-0.755</v>
      </c>
      <c r="CE70" s="561">
        <v>0</v>
      </c>
      <c r="CF70" s="562">
        <v>-0.75066670000000002</v>
      </c>
      <c r="CG70" s="563" t="s">
        <v>358</v>
      </c>
      <c r="CH70" s="541" t="s">
        <v>358</v>
      </c>
      <c r="CI70" s="564" t="s">
        <v>358</v>
      </c>
      <c r="CJ70" s="565" t="s">
        <v>358</v>
      </c>
      <c r="CK70" s="552" t="s">
        <v>358</v>
      </c>
      <c r="CL70" s="552">
        <v>0</v>
      </c>
    </row>
    <row r="71" spans="1:99" s="77" customFormat="1" ht="30" customHeight="1" thickBot="1" x14ac:dyDescent="0.35">
      <c r="A71" s="58" t="s">
        <v>422</v>
      </c>
      <c r="B71" s="566" t="s">
        <v>358</v>
      </c>
      <c r="C71" s="566" t="s">
        <v>358</v>
      </c>
      <c r="D71" s="196" t="s">
        <v>415</v>
      </c>
      <c r="E71" s="196" t="s">
        <v>360</v>
      </c>
      <c r="F71" s="567"/>
      <c r="G71" s="567"/>
      <c r="H71" s="568"/>
      <c r="I71" s="569"/>
      <c r="J71" s="567"/>
      <c r="K71" s="567"/>
      <c r="L71" s="567"/>
      <c r="M71" s="567"/>
      <c r="N71" s="570"/>
      <c r="O71" s="570"/>
      <c r="P71" s="571"/>
      <c r="Q71" s="572"/>
      <c r="R71" s="571"/>
      <c r="S71" s="573"/>
      <c r="T71" s="568"/>
      <c r="U71" s="573"/>
      <c r="V71" s="568"/>
      <c r="W71" s="573"/>
      <c r="X71" s="568"/>
      <c r="Y71" s="573"/>
      <c r="Z71" s="568"/>
      <c r="AA71" s="573"/>
      <c r="AB71" s="568"/>
      <c r="AC71" s="573"/>
      <c r="AD71" s="568"/>
      <c r="AE71" s="573"/>
      <c r="AF71" s="568"/>
      <c r="AG71" s="573"/>
      <c r="AH71" s="568"/>
      <c r="AI71" s="573"/>
      <c r="AJ71" s="568"/>
      <c r="AK71" s="569"/>
      <c r="AL71" s="568"/>
      <c r="AM71" s="578"/>
      <c r="AN71" s="573"/>
      <c r="AO71" s="568"/>
      <c r="AP71" s="573"/>
      <c r="AQ71" s="568"/>
      <c r="AR71" s="573"/>
      <c r="AS71" s="568"/>
      <c r="AT71" s="573"/>
      <c r="AU71" s="568"/>
      <c r="AV71" s="573"/>
      <c r="AW71" s="568"/>
      <c r="AX71" s="579" t="s">
        <v>358</v>
      </c>
      <c r="AY71" s="580" t="s">
        <v>358</v>
      </c>
      <c r="AZ71" s="580" t="s">
        <v>358</v>
      </c>
      <c r="BA71" s="580" t="s">
        <v>358</v>
      </c>
      <c r="BB71" s="580" t="s">
        <v>358</v>
      </c>
      <c r="BC71" s="580" t="s">
        <v>358</v>
      </c>
      <c r="BD71" s="580" t="s">
        <v>358</v>
      </c>
      <c r="BE71" s="580" t="s">
        <v>358</v>
      </c>
      <c r="BF71" s="512"/>
      <c r="BG71" s="480"/>
      <c r="BH71" s="480"/>
      <c r="BI71" s="480"/>
      <c r="BJ71" s="519"/>
      <c r="BK71" s="480"/>
      <c r="BL71" s="480"/>
      <c r="BM71" s="480"/>
      <c r="BN71" s="480"/>
      <c r="BO71" s="480"/>
      <c r="BP71" s="480"/>
      <c r="BQ71" s="480"/>
      <c r="BR71" s="480"/>
      <c r="BS71" s="581">
        <v>0</v>
      </c>
      <c r="BT71" s="582" t="s">
        <v>362</v>
      </c>
      <c r="BU71" s="581" t="s">
        <v>358</v>
      </c>
      <c r="BV71" s="583">
        <v>0</v>
      </c>
      <c r="BW71" s="584" t="s">
        <v>358</v>
      </c>
      <c r="BX71" s="585" t="s">
        <v>358</v>
      </c>
      <c r="BY71" s="586"/>
      <c r="BZ71" s="587"/>
      <c r="CA71" s="588"/>
      <c r="CB71" s="589"/>
      <c r="CC71" s="590"/>
      <c r="CD71" s="591"/>
      <c r="CE71" s="591"/>
      <c r="CF71" s="592"/>
      <c r="CG71" s="365" t="s">
        <v>358</v>
      </c>
      <c r="CH71" s="374" t="s">
        <v>358</v>
      </c>
      <c r="CI71" s="593" t="s">
        <v>358</v>
      </c>
      <c r="CJ71" s="374" t="s">
        <v>358</v>
      </c>
      <c r="CK71" s="583" t="s">
        <v>358</v>
      </c>
      <c r="CL71" s="583">
        <v>0</v>
      </c>
    </row>
    <row r="72" spans="1:99" ht="15" thickBot="1" x14ac:dyDescent="0.35">
      <c r="A72" s="375" t="s">
        <v>41</v>
      </c>
      <c r="B72" s="838"/>
      <c r="C72" s="839"/>
      <c r="D72" s="839"/>
      <c r="E72" s="839"/>
      <c r="F72" s="839"/>
      <c r="G72" s="839"/>
      <c r="H72" s="840"/>
      <c r="I72" s="47"/>
      <c r="J72" s="47"/>
      <c r="K72" s="47"/>
      <c r="L72" s="47"/>
      <c r="M72" s="47"/>
      <c r="N72" s="48"/>
      <c r="O72" s="48"/>
      <c r="P72" s="48"/>
      <c r="Q72" s="49"/>
      <c r="R72" s="126"/>
      <c r="S72" s="594">
        <f t="shared" ref="S72:AH72" si="159">SUM(S15:S70)</f>
        <v>2152</v>
      </c>
      <c r="T72" s="242">
        <f t="shared" si="159"/>
        <v>2140</v>
      </c>
      <c r="U72" s="594">
        <f t="shared" si="159"/>
        <v>4</v>
      </c>
      <c r="V72" s="242">
        <f t="shared" si="159"/>
        <v>4</v>
      </c>
      <c r="W72" s="594">
        <f t="shared" si="159"/>
        <v>7</v>
      </c>
      <c r="X72" s="242">
        <f t="shared" si="159"/>
        <v>7</v>
      </c>
      <c r="Y72" s="594">
        <f t="shared" si="159"/>
        <v>1</v>
      </c>
      <c r="Z72" s="242">
        <f t="shared" si="159"/>
        <v>0</v>
      </c>
      <c r="AA72" s="594">
        <f t="shared" si="159"/>
        <v>2164</v>
      </c>
      <c r="AB72" s="242">
        <f t="shared" si="159"/>
        <v>2151</v>
      </c>
      <c r="AC72" s="594">
        <f t="shared" si="159"/>
        <v>43039.930000000008</v>
      </c>
      <c r="AD72" s="242">
        <f t="shared" si="159"/>
        <v>42039.930000000008</v>
      </c>
      <c r="AE72" s="594">
        <f t="shared" si="159"/>
        <v>362.4</v>
      </c>
      <c r="AF72" s="242">
        <f t="shared" si="159"/>
        <v>362.4</v>
      </c>
      <c r="AG72" s="594">
        <f t="shared" si="159"/>
        <v>71.600000000000009</v>
      </c>
      <c r="AH72" s="242">
        <f t="shared" si="159"/>
        <v>71.600000000000009</v>
      </c>
      <c r="AI72" s="594">
        <f t="shared" ref="AI72:AL72" si="160">SUM(AI15:AI70)</f>
        <v>2000</v>
      </c>
      <c r="AJ72" s="242">
        <f t="shared" si="160"/>
        <v>0</v>
      </c>
      <c r="AK72" s="241">
        <f t="shared" si="160"/>
        <v>45473.930000000008</v>
      </c>
      <c r="AL72" s="242">
        <f t="shared" si="160"/>
        <v>42473.930000000008</v>
      </c>
      <c r="AM72" s="243"/>
      <c r="AN72" s="241">
        <f>SUM(AN15:AN70)</f>
        <v>70127540.34480001</v>
      </c>
      <c r="AO72" s="242">
        <f>SUM(AO15:AO70)</f>
        <v>68498180.34480001</v>
      </c>
      <c r="AP72" s="241">
        <f>SUM(AP15:AP70)</f>
        <v>3174624</v>
      </c>
      <c r="AQ72" s="242">
        <f>SUM(AQ15:AQ70)</f>
        <v>3174624</v>
      </c>
      <c r="AR72" s="241">
        <v>0</v>
      </c>
      <c r="AS72" s="242">
        <v>0</v>
      </c>
      <c r="AT72" s="241">
        <f t="shared" ref="AT72:AW72" si="161">SUM(AT15:AT70)</f>
        <v>3258720</v>
      </c>
      <c r="AU72" s="242">
        <f t="shared" si="161"/>
        <v>0</v>
      </c>
      <c r="AV72" s="241">
        <f t="shared" si="161"/>
        <v>76677546.520800024</v>
      </c>
      <c r="AW72" s="242">
        <f t="shared" si="161"/>
        <v>71789466.520800024</v>
      </c>
      <c r="AX72" s="597">
        <f>SUM(AX15:AX70)</f>
        <v>0</v>
      </c>
      <c r="AY72" s="598">
        <f>SUM(AY15:AY70)</f>
        <v>0</v>
      </c>
      <c r="AZ72" s="599"/>
      <c r="BA72" s="598">
        <f>SUM(BA15:BA70)</f>
        <v>0</v>
      </c>
      <c r="BB72" s="598">
        <f>SUM(BB15:BB70)</f>
        <v>0</v>
      </c>
      <c r="BC72" s="598">
        <f>SUM(BC15:BC70)</f>
        <v>0</v>
      </c>
      <c r="BD72" s="598">
        <f>SUM(BD15:BD70)</f>
        <v>0</v>
      </c>
      <c r="BE72" s="599"/>
      <c r="BF72" s="597">
        <f t="shared" ref="BF72:BK72" si="162">SUM(BF15:BF70)</f>
        <v>450389844</v>
      </c>
      <c r="BG72" s="598">
        <f t="shared" si="162"/>
        <v>0</v>
      </c>
      <c r="BH72" s="598">
        <f t="shared" si="162"/>
        <v>105.34261016901995</v>
      </c>
      <c r="BI72" s="598">
        <f t="shared" si="162"/>
        <v>0</v>
      </c>
      <c r="BJ72" s="600">
        <f t="shared" si="162"/>
        <v>21417</v>
      </c>
      <c r="BK72" s="598">
        <f t="shared" si="162"/>
        <v>0</v>
      </c>
      <c r="BL72" s="599"/>
      <c r="BM72" s="599"/>
      <c r="BN72" s="598">
        <f>SUM(BN15:BN70)</f>
        <v>0</v>
      </c>
      <c r="BO72" s="598">
        <f>SUM(BO15:BO70)</f>
        <v>0</v>
      </c>
      <c r="BP72" s="598">
        <f>SUM(BP15:BP70)</f>
        <v>0</v>
      </c>
      <c r="BQ72" s="601">
        <f>SUM(BQ15:BQ70)</f>
        <v>34.333333333333329</v>
      </c>
      <c r="BR72" s="602"/>
      <c r="BS72" s="48"/>
      <c r="BT72" s="602"/>
      <c r="BU72" s="603"/>
      <c r="BV72" s="601">
        <f>SUM(BV15:BV70)</f>
        <v>0</v>
      </c>
      <c r="BW72" s="597">
        <f>SUM(BW15:BW70)</f>
        <v>0</v>
      </c>
      <c r="BX72" s="48"/>
      <c r="BY72" s="602"/>
      <c r="BZ72" s="48"/>
      <c r="CA72" s="48"/>
      <c r="CB72" s="48"/>
      <c r="CC72" s="602"/>
      <c r="CD72" s="48"/>
      <c r="CE72" s="48"/>
      <c r="CF72" s="604"/>
      <c r="CG72" s="605"/>
      <c r="CH72" s="597">
        <f>SUM(CH15:CH70)</f>
        <v>0</v>
      </c>
      <c r="CI72" s="601">
        <f>SUM(CI15:CI70)</f>
        <v>0</v>
      </c>
      <c r="CJ72" s="597">
        <f>SUM(CJ15:CJ70)</f>
        <v>0</v>
      </c>
      <c r="CK72" s="601">
        <f>SUM(CK15:CK70)</f>
        <v>0</v>
      </c>
      <c r="CL72" s="8">
        <f>SUM(CL15:CL70)</f>
        <v>0</v>
      </c>
    </row>
    <row r="73" spans="1:99" x14ac:dyDescent="0.3">
      <c r="A73" s="346" t="s">
        <v>43</v>
      </c>
      <c r="B73" s="144"/>
      <c r="C73" s="141"/>
      <c r="D73" s="144"/>
      <c r="E73" s="144"/>
      <c r="F73" s="144"/>
      <c r="G73" s="144"/>
      <c r="H73" s="144"/>
      <c r="I73" s="144"/>
      <c r="J73" s="144"/>
      <c r="K73" s="144"/>
      <c r="L73" s="144"/>
      <c r="M73" s="144"/>
      <c r="N73" s="144"/>
      <c r="O73" s="144"/>
      <c r="P73" s="144"/>
      <c r="Q73" s="144"/>
      <c r="R73" s="144"/>
      <c r="S73" s="142"/>
      <c r="T73" s="204"/>
      <c r="U73" s="204"/>
      <c r="V73" s="204"/>
      <c r="BL73" s="425"/>
      <c r="BM73" s="425"/>
      <c r="BN73" s="425"/>
      <c r="BO73" s="425"/>
      <c r="BP73" s="425"/>
      <c r="BQ73" s="425"/>
      <c r="BR73" s="425"/>
      <c r="CC73" s="103"/>
      <c r="CD73" s="101"/>
      <c r="CE73" s="101"/>
      <c r="CF73" s="101"/>
      <c r="CG73" s="101"/>
      <c r="CH73" s="116"/>
      <c r="CI73" s="103"/>
      <c r="CJ73" s="103"/>
      <c r="CK73" s="103"/>
      <c r="CL73" s="103"/>
      <c r="CM73" s="103"/>
      <c r="CN73" s="103"/>
      <c r="CO73" s="103"/>
      <c r="CP73" s="103"/>
      <c r="CQ73" s="103"/>
      <c r="CR73" s="103"/>
      <c r="CS73" s="103"/>
      <c r="CT73" s="103"/>
      <c r="CU73" s="117"/>
    </row>
    <row r="74" spans="1:99" x14ac:dyDescent="0.3">
      <c r="A74" s="140" t="s">
        <v>64</v>
      </c>
      <c r="B74" s="144"/>
      <c r="C74" s="141"/>
      <c r="D74" s="144"/>
      <c r="E74" s="144"/>
      <c r="F74" s="144"/>
      <c r="G74" s="144"/>
      <c r="H74" s="144"/>
      <c r="I74" s="144"/>
      <c r="J74" s="144"/>
      <c r="K74" s="144"/>
      <c r="L74" s="144"/>
      <c r="M74" s="144"/>
      <c r="N74" s="144"/>
      <c r="O74" s="144"/>
      <c r="P74" s="144"/>
      <c r="Q74" s="144"/>
      <c r="R74" s="144"/>
      <c r="S74" s="142"/>
      <c r="T74" s="204"/>
      <c r="U74" s="204"/>
      <c r="V74" s="204"/>
      <c r="BL74" s="92"/>
      <c r="BM74" s="92"/>
      <c r="BN74" s="92"/>
      <c r="BO74" s="92"/>
      <c r="BP74" s="92"/>
      <c r="BQ74" s="92"/>
      <c r="BR74" s="92"/>
      <c r="CC74" s="120"/>
      <c r="CD74" s="118"/>
      <c r="CE74" s="118"/>
      <c r="CF74" s="118"/>
      <c r="CG74" s="118"/>
      <c r="CH74" s="118"/>
      <c r="CI74" s="118"/>
      <c r="CJ74" s="118"/>
      <c r="CK74" s="118"/>
      <c r="CL74" s="118"/>
      <c r="CM74" s="118"/>
      <c r="CN74" s="118"/>
      <c r="CO74" s="118"/>
      <c r="CP74" s="118"/>
      <c r="CQ74" s="118"/>
      <c r="CR74" s="118"/>
      <c r="CS74" s="118"/>
      <c r="CT74" s="118"/>
      <c r="CU74" s="119"/>
    </row>
    <row r="75" spans="1:99" ht="15" customHeight="1" x14ac:dyDescent="0.3">
      <c r="A75" s="150" t="s">
        <v>154</v>
      </c>
      <c r="B75" s="144"/>
      <c r="C75" s="128"/>
      <c r="D75" s="128"/>
      <c r="E75" s="128"/>
      <c r="F75" s="128"/>
      <c r="G75" s="128"/>
      <c r="H75" s="128"/>
      <c r="I75" s="128"/>
      <c r="J75" s="128"/>
      <c r="K75" s="128"/>
      <c r="L75" s="128"/>
      <c r="M75" s="128"/>
      <c r="N75" s="128"/>
      <c r="O75" s="128"/>
      <c r="P75" s="128"/>
      <c r="Q75" s="128"/>
      <c r="R75" s="128"/>
      <c r="S75" s="142"/>
      <c r="T75" s="204"/>
      <c r="U75" s="204"/>
      <c r="V75" s="204"/>
      <c r="BN75" s="100"/>
      <c r="BO75" s="100"/>
      <c r="BP75" s="100"/>
      <c r="BQ75" s="100"/>
      <c r="BR75" s="100"/>
      <c r="BS75" s="100"/>
      <c r="BT75" s="100"/>
      <c r="BU75" s="67"/>
      <c r="BV75" s="67"/>
    </row>
    <row r="76" spans="1:99" ht="15" customHeight="1" x14ac:dyDescent="0.3">
      <c r="A76" s="150" t="s">
        <v>155</v>
      </c>
      <c r="B76" s="144"/>
      <c r="C76" s="128"/>
      <c r="D76" s="128"/>
      <c r="E76" s="128"/>
      <c r="F76" s="128"/>
      <c r="G76" s="128"/>
      <c r="H76" s="128"/>
      <c r="I76" s="128"/>
      <c r="J76" s="128"/>
      <c r="K76" s="128"/>
      <c r="L76" s="128"/>
      <c r="M76" s="128"/>
      <c r="N76" s="128"/>
      <c r="O76" s="128"/>
      <c r="P76" s="128"/>
      <c r="Q76" s="128"/>
      <c r="R76" s="128"/>
      <c r="S76" s="142"/>
      <c r="T76" s="204"/>
      <c r="U76" s="204"/>
      <c r="V76" s="204"/>
      <c r="BN76" s="100"/>
      <c r="BO76" s="100"/>
      <c r="BP76" s="100"/>
      <c r="BQ76" s="100"/>
      <c r="BR76" s="100"/>
      <c r="BS76" s="100"/>
      <c r="BT76" s="100"/>
      <c r="BU76" s="67"/>
      <c r="BV76" s="67"/>
    </row>
    <row r="77" spans="1:99" ht="15" customHeight="1" x14ac:dyDescent="0.3">
      <c r="A77" s="150" t="s">
        <v>156</v>
      </c>
      <c r="B77" s="144"/>
      <c r="C77" s="128"/>
      <c r="D77" s="128"/>
      <c r="E77" s="128"/>
      <c r="F77" s="128"/>
      <c r="G77" s="128"/>
      <c r="H77" s="128"/>
      <c r="I77" s="128"/>
      <c r="J77" s="128"/>
      <c r="K77" s="128"/>
      <c r="L77" s="128"/>
      <c r="M77" s="128"/>
      <c r="N77" s="128"/>
      <c r="O77" s="128"/>
      <c r="P77" s="128"/>
      <c r="Q77" s="127"/>
      <c r="R77" s="127"/>
      <c r="S77" s="142"/>
      <c r="T77" s="204"/>
      <c r="U77" s="204"/>
      <c r="V77" s="204"/>
      <c r="BN77" s="100"/>
      <c r="BO77" s="100"/>
      <c r="BP77" s="100"/>
      <c r="BQ77" s="100"/>
      <c r="BR77" s="100"/>
      <c r="BS77" s="100"/>
      <c r="BT77" s="100"/>
      <c r="BU77" s="67"/>
      <c r="BV77" s="67"/>
    </row>
    <row r="78" spans="1:99" x14ac:dyDescent="0.3">
      <c r="A78" s="140" t="s">
        <v>65</v>
      </c>
      <c r="B78" s="144"/>
      <c r="C78" s="141"/>
      <c r="D78" s="144"/>
      <c r="E78" s="144"/>
      <c r="F78" s="144"/>
      <c r="G78" s="144"/>
      <c r="H78" s="144"/>
      <c r="I78" s="144"/>
      <c r="J78" s="144"/>
      <c r="K78" s="144"/>
      <c r="L78" s="144"/>
      <c r="M78" s="144"/>
      <c r="N78" s="144"/>
      <c r="O78" s="144"/>
      <c r="P78" s="144"/>
      <c r="Q78" s="144"/>
      <c r="R78" s="144"/>
      <c r="S78" s="142"/>
      <c r="T78" s="204"/>
      <c r="U78" s="204"/>
      <c r="V78" s="204"/>
      <c r="AP78" s="68"/>
      <c r="AQ78" s="68"/>
      <c r="AR78" s="68"/>
      <c r="AS78" s="68"/>
      <c r="AT78" s="68"/>
      <c r="AU78" s="68"/>
      <c r="AV78" s="68"/>
      <c r="AW78" s="68"/>
      <c r="AX78" s="68"/>
      <c r="AY78" s="68"/>
      <c r="AZ78" s="79"/>
      <c r="BN78" s="67"/>
      <c r="BO78" s="67"/>
      <c r="BP78" s="67"/>
      <c r="BQ78" s="67"/>
      <c r="BR78" s="894"/>
      <c r="BS78" s="894"/>
      <c r="BT78" s="894"/>
      <c r="BU78" s="894"/>
      <c r="BV78" s="894"/>
      <c r="BW78" s="92"/>
      <c r="BX78" s="92"/>
      <c r="CA78" s="68"/>
      <c r="CB78" s="68"/>
      <c r="CC78" s="68"/>
      <c r="CD78" s="68"/>
      <c r="CE78" s="68"/>
    </row>
    <row r="79" spans="1:99" x14ac:dyDescent="0.3">
      <c r="A79" s="150" t="s">
        <v>157</v>
      </c>
      <c r="B79" s="144"/>
      <c r="C79" s="146"/>
      <c r="D79" s="146"/>
      <c r="E79" s="146"/>
      <c r="F79" s="146"/>
      <c r="G79" s="146"/>
      <c r="H79" s="146"/>
      <c r="I79" s="146"/>
      <c r="J79" s="146"/>
      <c r="K79" s="146"/>
      <c r="L79" s="146"/>
      <c r="M79" s="146"/>
      <c r="N79" s="146"/>
      <c r="O79" s="146"/>
      <c r="P79" s="146"/>
      <c r="Q79" s="146"/>
      <c r="R79" s="146"/>
      <c r="S79" s="142"/>
      <c r="T79" s="204"/>
      <c r="U79" s="204"/>
      <c r="V79" s="204"/>
    </row>
    <row r="80" spans="1:99" x14ac:dyDescent="0.3">
      <c r="A80" s="140" t="s">
        <v>158</v>
      </c>
      <c r="B80" s="144"/>
      <c r="C80" s="141"/>
      <c r="D80" s="144"/>
      <c r="E80" s="144"/>
      <c r="F80" s="144"/>
      <c r="G80" s="144"/>
      <c r="H80" s="144"/>
      <c r="I80" s="144"/>
      <c r="J80" s="144"/>
      <c r="K80" s="144"/>
      <c r="L80" s="144"/>
      <c r="M80" s="144"/>
      <c r="N80" s="144"/>
      <c r="O80" s="144"/>
      <c r="P80" s="144"/>
      <c r="Q80" s="144"/>
      <c r="R80" s="144"/>
      <c r="S80" s="142"/>
      <c r="T80" s="204"/>
      <c r="U80" s="204"/>
      <c r="V80" s="204"/>
    </row>
    <row r="81" spans="1:52" ht="15" customHeight="1" x14ac:dyDescent="0.3">
      <c r="A81" s="150" t="s">
        <v>159</v>
      </c>
      <c r="B81" s="144"/>
      <c r="C81" s="128"/>
      <c r="D81" s="128"/>
      <c r="E81" s="128"/>
      <c r="F81" s="128"/>
      <c r="G81" s="128"/>
      <c r="H81" s="128"/>
      <c r="I81" s="128"/>
      <c r="J81" s="128"/>
      <c r="K81" s="128"/>
      <c r="L81" s="128"/>
      <c r="M81" s="128"/>
      <c r="N81" s="128"/>
      <c r="O81" s="128"/>
      <c r="P81" s="128"/>
      <c r="Q81" s="128"/>
      <c r="R81" s="128"/>
      <c r="S81" s="142"/>
      <c r="T81" s="204"/>
      <c r="U81" s="204"/>
      <c r="V81" s="204"/>
    </row>
    <row r="82" spans="1:52" x14ac:dyDescent="0.3">
      <c r="A82" s="150" t="s">
        <v>160</v>
      </c>
      <c r="B82" s="144"/>
      <c r="C82" s="146"/>
      <c r="D82" s="146"/>
      <c r="E82" s="146"/>
      <c r="F82" s="146"/>
      <c r="G82" s="146"/>
      <c r="H82" s="146"/>
      <c r="I82" s="146"/>
      <c r="J82" s="146"/>
      <c r="K82" s="146"/>
      <c r="L82" s="146"/>
      <c r="M82" s="146"/>
      <c r="N82" s="146"/>
      <c r="O82" s="146"/>
      <c r="P82" s="146"/>
      <c r="Q82" s="146"/>
      <c r="R82" s="146"/>
      <c r="S82" s="142"/>
      <c r="T82" s="204"/>
      <c r="U82" s="204"/>
      <c r="V82" s="204"/>
    </row>
    <row r="83" spans="1:52" s="121" customFormat="1" x14ac:dyDescent="0.3">
      <c r="A83" s="140" t="s">
        <v>161</v>
      </c>
      <c r="B83" s="145"/>
      <c r="C83" s="141"/>
      <c r="D83" s="145"/>
      <c r="E83" s="145"/>
      <c r="F83" s="145"/>
      <c r="G83" s="145"/>
      <c r="H83" s="145"/>
      <c r="I83" s="145"/>
      <c r="J83" s="145"/>
      <c r="K83" s="145"/>
      <c r="L83" s="145"/>
      <c r="M83" s="145"/>
      <c r="N83" s="145"/>
      <c r="O83" s="145"/>
      <c r="P83" s="145"/>
      <c r="Q83" s="145"/>
      <c r="R83" s="145"/>
      <c r="S83" s="151"/>
      <c r="T83" s="347"/>
      <c r="U83" s="347"/>
      <c r="V83" s="347"/>
      <c r="AZ83" s="80"/>
    </row>
    <row r="84" spans="1:52" s="121" customFormat="1" x14ac:dyDescent="0.3">
      <c r="A84" s="150" t="s">
        <v>162</v>
      </c>
      <c r="B84" s="145"/>
      <c r="C84" s="128"/>
      <c r="D84" s="128"/>
      <c r="E84" s="128"/>
      <c r="F84" s="128"/>
      <c r="G84" s="128"/>
      <c r="H84" s="128"/>
      <c r="I84" s="128"/>
      <c r="J84" s="128"/>
      <c r="K84" s="128"/>
      <c r="L84" s="128"/>
      <c r="M84" s="128"/>
      <c r="N84" s="128"/>
      <c r="O84" s="128"/>
      <c r="P84" s="128"/>
      <c r="Q84" s="128"/>
      <c r="R84" s="128"/>
      <c r="S84" s="151"/>
      <c r="T84" s="347"/>
      <c r="U84" s="347"/>
      <c r="V84" s="347"/>
      <c r="AZ84" s="80"/>
    </row>
    <row r="85" spans="1:52" x14ac:dyDescent="0.3">
      <c r="A85" s="140" t="s">
        <v>163</v>
      </c>
      <c r="B85" s="144"/>
      <c r="C85" s="141"/>
      <c r="D85" s="144"/>
      <c r="E85" s="144"/>
      <c r="F85" s="144"/>
      <c r="G85" s="144"/>
      <c r="H85" s="144"/>
      <c r="I85" s="144"/>
      <c r="J85" s="144"/>
      <c r="K85" s="144"/>
      <c r="L85" s="144"/>
      <c r="M85" s="144"/>
      <c r="N85" s="144"/>
      <c r="O85" s="144"/>
      <c r="P85" s="144"/>
      <c r="Q85" s="144"/>
      <c r="R85" s="144"/>
      <c r="S85" s="142"/>
      <c r="T85" s="204"/>
      <c r="U85" s="204"/>
      <c r="V85" s="204"/>
    </row>
    <row r="86" spans="1:52" ht="15" customHeight="1" x14ac:dyDescent="0.3">
      <c r="A86" s="150" t="s">
        <v>164</v>
      </c>
      <c r="B86" s="144"/>
      <c r="C86" s="128"/>
      <c r="D86" s="128"/>
      <c r="E86" s="128"/>
      <c r="F86" s="128"/>
      <c r="G86" s="128"/>
      <c r="H86" s="128"/>
      <c r="I86" s="128"/>
      <c r="J86" s="128"/>
      <c r="K86" s="128"/>
      <c r="L86" s="128"/>
      <c r="M86" s="128"/>
      <c r="N86" s="128"/>
      <c r="O86" s="128"/>
      <c r="P86" s="128"/>
      <c r="Q86" s="128"/>
      <c r="R86" s="128"/>
      <c r="S86" s="142"/>
      <c r="T86" s="204"/>
      <c r="U86" s="204"/>
      <c r="V86" s="204"/>
    </row>
    <row r="87" spans="1:52" ht="15" customHeight="1" x14ac:dyDescent="0.3">
      <c r="A87" s="150" t="s">
        <v>165</v>
      </c>
      <c r="B87" s="144"/>
      <c r="C87" s="128"/>
      <c r="D87" s="128"/>
      <c r="E87" s="128"/>
      <c r="F87" s="128"/>
      <c r="G87" s="128"/>
      <c r="H87" s="128"/>
      <c r="I87" s="128"/>
      <c r="J87" s="128"/>
      <c r="K87" s="128"/>
      <c r="L87" s="128"/>
      <c r="M87" s="128"/>
      <c r="N87" s="128"/>
      <c r="O87" s="128"/>
      <c r="P87" s="128"/>
      <c r="Q87" s="128"/>
      <c r="R87" s="128"/>
      <c r="S87" s="142"/>
      <c r="T87" s="204"/>
      <c r="U87" s="204"/>
      <c r="V87" s="204"/>
    </row>
    <row r="88" spans="1:52" ht="15" customHeight="1" x14ac:dyDescent="0.3">
      <c r="A88" s="150" t="s">
        <v>166</v>
      </c>
      <c r="B88" s="144"/>
      <c r="C88" s="128"/>
      <c r="D88" s="128"/>
      <c r="E88" s="128"/>
      <c r="F88" s="128"/>
      <c r="G88" s="128"/>
      <c r="H88" s="128"/>
      <c r="I88" s="128"/>
      <c r="J88" s="128"/>
      <c r="K88" s="128"/>
      <c r="L88" s="128"/>
      <c r="M88" s="128"/>
      <c r="N88" s="128"/>
      <c r="O88" s="128"/>
      <c r="P88" s="128"/>
      <c r="Q88" s="128"/>
      <c r="R88" s="128"/>
      <c r="S88" s="142"/>
      <c r="T88" s="204"/>
      <c r="U88" s="204"/>
      <c r="V88" s="204"/>
    </row>
    <row r="89" spans="1:52" ht="15" customHeight="1" x14ac:dyDescent="0.3">
      <c r="A89" s="152" t="s">
        <v>167</v>
      </c>
      <c r="B89" s="144"/>
      <c r="C89" s="147"/>
      <c r="D89" s="147"/>
      <c r="E89" s="147"/>
      <c r="F89" s="147"/>
      <c r="G89" s="147"/>
      <c r="H89" s="147"/>
      <c r="I89" s="147"/>
      <c r="J89" s="147"/>
      <c r="K89" s="147"/>
      <c r="L89" s="147"/>
      <c r="M89" s="147"/>
      <c r="N89" s="147"/>
      <c r="O89" s="147"/>
      <c r="P89" s="147"/>
      <c r="Q89" s="147"/>
      <c r="R89" s="147"/>
      <c r="S89" s="142"/>
      <c r="T89" s="204"/>
      <c r="U89" s="204"/>
      <c r="V89" s="204"/>
    </row>
    <row r="90" spans="1:52" x14ac:dyDescent="0.3">
      <c r="A90" s="143" t="s">
        <v>168</v>
      </c>
      <c r="B90" s="144"/>
      <c r="C90" s="141"/>
      <c r="D90" s="144"/>
      <c r="E90" s="144"/>
      <c r="F90" s="144"/>
      <c r="G90" s="144"/>
      <c r="H90" s="144"/>
      <c r="I90" s="144"/>
      <c r="J90" s="144"/>
      <c r="K90" s="144"/>
      <c r="L90" s="144"/>
      <c r="M90" s="144"/>
      <c r="N90" s="144"/>
      <c r="O90" s="144"/>
      <c r="P90" s="144"/>
      <c r="Q90" s="144"/>
      <c r="R90" s="144"/>
      <c r="S90" s="142"/>
      <c r="T90" s="204"/>
      <c r="U90" s="204"/>
      <c r="V90" s="204"/>
    </row>
    <row r="91" spans="1:52" x14ac:dyDescent="0.3">
      <c r="A91" s="152" t="s">
        <v>169</v>
      </c>
      <c r="B91" s="144"/>
      <c r="C91" s="147"/>
      <c r="D91" s="147"/>
      <c r="E91" s="147"/>
      <c r="F91" s="147"/>
      <c r="G91" s="147"/>
      <c r="H91" s="147"/>
      <c r="I91" s="147"/>
      <c r="J91" s="147"/>
      <c r="K91" s="147"/>
      <c r="L91" s="147"/>
      <c r="M91" s="147"/>
      <c r="N91" s="147"/>
      <c r="O91" s="147"/>
      <c r="P91" s="147"/>
      <c r="Q91" s="147"/>
      <c r="R91" s="147"/>
      <c r="S91" s="142"/>
      <c r="T91" s="204"/>
      <c r="U91" s="204"/>
      <c r="V91" s="204"/>
    </row>
    <row r="92" spans="1:52" x14ac:dyDescent="0.3">
      <c r="A92" s="152" t="s">
        <v>170</v>
      </c>
      <c r="B92" s="144"/>
      <c r="C92" s="148"/>
      <c r="D92" s="148"/>
      <c r="E92" s="148"/>
      <c r="F92" s="148"/>
      <c r="G92" s="148"/>
      <c r="H92" s="148"/>
      <c r="I92" s="148"/>
      <c r="J92" s="148"/>
      <c r="K92" s="148"/>
      <c r="L92" s="148"/>
      <c r="M92" s="148"/>
      <c r="N92" s="148"/>
      <c r="O92" s="148"/>
      <c r="P92" s="148"/>
      <c r="Q92" s="148"/>
      <c r="R92" s="148"/>
      <c r="S92" s="142"/>
      <c r="T92" s="204"/>
      <c r="U92" s="204"/>
      <c r="V92" s="204"/>
    </row>
    <row r="93" spans="1:52" x14ac:dyDescent="0.3">
      <c r="A93" s="153" t="s">
        <v>171</v>
      </c>
      <c r="B93" s="154"/>
      <c r="C93" s="130"/>
      <c r="D93" s="130"/>
      <c r="E93" s="130"/>
      <c r="F93" s="130"/>
      <c r="G93" s="130"/>
      <c r="H93" s="130"/>
      <c r="I93" s="130"/>
      <c r="J93" s="130"/>
      <c r="K93" s="130"/>
      <c r="L93" s="130"/>
      <c r="M93" s="130"/>
      <c r="N93" s="130"/>
      <c r="O93" s="130"/>
      <c r="P93" s="130"/>
      <c r="Q93" s="130"/>
      <c r="R93" s="130"/>
      <c r="S93" s="155"/>
      <c r="T93" s="204"/>
      <c r="U93" s="204"/>
      <c r="V93" s="204"/>
    </row>
    <row r="94" spans="1:52" x14ac:dyDescent="0.3">
      <c r="C94" s="69"/>
    </row>
  </sheetData>
  <mergeCells count="38">
    <mergeCell ref="CJ13:CK13"/>
    <mergeCell ref="BR78:BV78"/>
    <mergeCell ref="AK13:AL13"/>
    <mergeCell ref="AN13:AO13"/>
    <mergeCell ref="AP13:AQ13"/>
    <mergeCell ref="AR13:AS13"/>
    <mergeCell ref="AT13:AU13"/>
    <mergeCell ref="AV13:AW13"/>
    <mergeCell ref="AX11:BE13"/>
    <mergeCell ref="BF11:CF11"/>
    <mergeCell ref="CH13:CI13"/>
    <mergeCell ref="CG11:CL11"/>
    <mergeCell ref="CL12:CL13"/>
    <mergeCell ref="CG12:CI12"/>
    <mergeCell ref="CJ12:CK12"/>
    <mergeCell ref="BY13:CF13"/>
    <mergeCell ref="BT12:BV13"/>
    <mergeCell ref="BW12:BX13"/>
    <mergeCell ref="BY12:CF12"/>
    <mergeCell ref="AC12:AM12"/>
    <mergeCell ref="AN12:AW12"/>
    <mergeCell ref="BF12:BQ13"/>
    <mergeCell ref="BR12:BS13"/>
    <mergeCell ref="B72:H72"/>
    <mergeCell ref="A11:H13"/>
    <mergeCell ref="I11:P13"/>
    <mergeCell ref="Q11:R13"/>
    <mergeCell ref="S11:AW11"/>
    <mergeCell ref="Y13:Z13"/>
    <mergeCell ref="AA13:AB13"/>
    <mergeCell ref="AC13:AD13"/>
    <mergeCell ref="AE13:AF13"/>
    <mergeCell ref="AG13:AH13"/>
    <mergeCell ref="AI13:AJ13"/>
    <mergeCell ref="S12:AB12"/>
    <mergeCell ref="S13:T13"/>
    <mergeCell ref="U13:V13"/>
    <mergeCell ref="W13:X13"/>
  </mergeCells>
  <printOptions headings="1" gridLines="1"/>
  <pageMargins left="0.7" right="0.7" top="0.75" bottom="0.75" header="0.3" footer="0.3"/>
  <pageSetup scale="1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 xmlns="a42f558a-0144-4866-aee3-a1ea5e1f29fe">USHARE-1901736338-913</_dlc_DocId>
    <_dlc_DocIdUrl xmlns="a42f558a-0144-4866-aee3-a1ea5e1f29fe">
      <Url>https://u-share.unitil.com/Engineering/EngineeringPublic/GridMod/_layouts/15/DocIdRedir.aspx?ID=USHARE-1901736338-913</Url>
      <Description>USHARE-1901736338-913</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A8023915DC4B145B226F2D6818AE630" ma:contentTypeVersion="3" ma:contentTypeDescription="Create a new document." ma:contentTypeScope="" ma:versionID="01f5fbc78f18e67d1f890c63e230f557">
  <xsd:schema xmlns:xsd="http://www.w3.org/2001/XMLSchema" xmlns:xs="http://www.w3.org/2001/XMLSchema" xmlns:p="http://schemas.microsoft.com/office/2006/metadata/properties" xmlns:ns2="a42f558a-0144-4866-aee3-a1ea5e1f29fe" xmlns:ns3="1ddf8a77-675b-461f-bb9c-e3c43254a7e4" targetNamespace="http://schemas.microsoft.com/office/2006/metadata/properties" ma:root="true" ma:fieldsID="76929f0bc3bdcc9ebbe64c60c94614fb" ns2:_="" ns3:_="">
    <xsd:import namespace="a42f558a-0144-4866-aee3-a1ea5e1f29fe"/>
    <xsd:import namespace="1ddf8a77-675b-461f-bb9c-e3c43254a7e4"/>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2f558a-0144-4866-aee3-a1ea5e1f29fe"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ddf8a77-675b-461f-bb9c-e3c43254a7e4"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98E76354-7FBA-42F8-877F-C1D4F6C444E2}"/>
</file>

<file path=customXml/itemProps2.xml><?xml version="1.0" encoding="utf-8"?>
<ds:datastoreItem xmlns:ds="http://schemas.openxmlformats.org/officeDocument/2006/customXml" ds:itemID="{E3DFC0D0-9A2F-4079-A2EA-5D0D41186F18}"/>
</file>

<file path=customXml/itemProps3.xml><?xml version="1.0" encoding="utf-8"?>
<ds:datastoreItem xmlns:ds="http://schemas.openxmlformats.org/officeDocument/2006/customXml" ds:itemID="{1F1870C6-FAA5-495A-90F2-2F9C9A43326E}"/>
</file>

<file path=customXml/itemProps4.xml><?xml version="1.0" encoding="utf-8"?>
<ds:datastoreItem xmlns:ds="http://schemas.openxmlformats.org/officeDocument/2006/customXml" ds:itemID="{D83658DF-2D36-4A2F-A55F-023151E0A14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8</vt:i4>
      </vt:variant>
    </vt:vector>
  </HeadingPairs>
  <TitlesOfParts>
    <vt:vector size="33" baseType="lpstr">
      <vt:lpstr>1a. Incremental Deployment-2018</vt:lpstr>
      <vt:lpstr>1b. Incremental Deployment-2019</vt:lpstr>
      <vt:lpstr>1c. Incremental Deployment-2020</vt:lpstr>
      <vt:lpstr>1d. Incremental Deployment-2021</vt:lpstr>
      <vt:lpstr>2. Feeder Deployment Cumulative</vt:lpstr>
      <vt:lpstr>3a. Feeder Status-2018</vt:lpstr>
      <vt:lpstr>3b. Feeder Status-2019</vt:lpstr>
      <vt:lpstr>3c. Feeder Status-2020</vt:lpstr>
      <vt:lpstr>3d. Feeder Status-2021</vt:lpstr>
      <vt:lpstr>4a. System Status-2018</vt:lpstr>
      <vt:lpstr>4b. System Status-2019</vt:lpstr>
      <vt:lpstr>4c. System Status-2020</vt:lpstr>
      <vt:lpstr>4d. System Status-2021</vt:lpstr>
      <vt:lpstr>5a. Spending- 2018 Report </vt:lpstr>
      <vt:lpstr>5b. Spending- 2019 Report</vt:lpstr>
      <vt:lpstr>5c. Spending- 2020 Report</vt:lpstr>
      <vt:lpstr>5d. Spending - 2021 Report</vt:lpstr>
      <vt:lpstr>5.e. Spending-Cumulative</vt:lpstr>
      <vt:lpstr>6a. Substation Information-2018</vt:lpstr>
      <vt:lpstr>6b. Substation Information-2019</vt:lpstr>
      <vt:lpstr>6c. Substation Information-2020</vt:lpstr>
      <vt:lpstr>6d. Substation Information-2021</vt:lpstr>
      <vt:lpstr>7. DMS Power Flow</vt:lpstr>
      <vt:lpstr>8. Unitil CMI</vt:lpstr>
      <vt:lpstr>9. Pre-Investment Baselines</vt:lpstr>
      <vt:lpstr>'3a. Feeder Status-2018'!Print_Area</vt:lpstr>
      <vt:lpstr>'3b. Feeder Status-2019'!Print_Area</vt:lpstr>
      <vt:lpstr>'3c. Feeder Status-2020'!Print_Area</vt:lpstr>
      <vt:lpstr>'3d. Feeder Status-2021'!Print_Area</vt:lpstr>
      <vt:lpstr>'4a. System Status-2018'!Print_Area</vt:lpstr>
      <vt:lpstr>'4b. System Status-2019'!Print_Area</vt:lpstr>
      <vt:lpstr>'4c. System Status-2020'!Print_Area</vt:lpstr>
      <vt:lpstr>'4d. System Status-2021'!Print_Area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2021-10-25T18:15:18Z</dcterms:created>
  <dcterms:modified xsi:type="dcterms:W3CDTF">2022-04-08T13:42:54Z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0x010100DA8023915DC4B145B226F2D6818AE630</vt:lpwstr>
  </property>
  <property fmtid="{D5CDD505-2E9C-101B-9397-08002B2CF9AE}" pid="3" name="_dlc_DocIdItemGuid">
    <vt:lpwstr>248fafd6-48a4-40a0-a28e-04398f43b508</vt:lpwstr>
  </property>
</Properties>
</file>